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C15" i="98" l="1"/>
  <c r="S8" i="35" l="1"/>
  <c r="S9" i="35"/>
  <c r="S10" i="35"/>
  <c r="S11" i="35"/>
  <c r="S12" i="35"/>
  <c r="S13" i="35"/>
  <c r="S14" i="35"/>
  <c r="S15" i="35"/>
  <c r="S16" i="35"/>
  <c r="S17" i="35"/>
  <c r="S18" i="35"/>
  <c r="S19" i="35"/>
  <c r="S20" i="35"/>
  <c r="S21" i="35"/>
  <c r="C6" i="28"/>
  <c r="E7" i="92"/>
  <c r="H7" i="92"/>
  <c r="E8" i="92"/>
  <c r="H8" i="92"/>
  <c r="E9" i="92"/>
  <c r="H9" i="92"/>
  <c r="E10" i="92"/>
  <c r="H10" i="92"/>
  <c r="E11" i="92"/>
  <c r="H11" i="92"/>
  <c r="E12" i="92"/>
  <c r="H12" i="92"/>
  <c r="E13" i="92"/>
  <c r="H13" i="92"/>
  <c r="E14" i="92"/>
  <c r="H14" i="92"/>
  <c r="E15" i="92"/>
  <c r="H15" i="92"/>
  <c r="E16" i="92"/>
  <c r="H16" i="92"/>
  <c r="E17" i="92"/>
  <c r="H17" i="92"/>
  <c r="E18" i="92"/>
  <c r="H18" i="92"/>
  <c r="E19" i="92"/>
  <c r="H19" i="92"/>
  <c r="E20" i="92"/>
  <c r="H20" i="92"/>
  <c r="E21" i="92"/>
  <c r="H21" i="92"/>
  <c r="E22" i="92"/>
  <c r="H22" i="92"/>
  <c r="E23" i="92"/>
  <c r="H23" i="92"/>
  <c r="E24" i="92"/>
  <c r="H24" i="92"/>
  <c r="E25" i="92"/>
  <c r="H25" i="92"/>
  <c r="E26" i="92"/>
  <c r="H26" i="92"/>
  <c r="E27" i="92"/>
  <c r="H27" i="92"/>
  <c r="E28" i="92"/>
  <c r="H28" i="92"/>
  <c r="E29" i="92"/>
  <c r="H29" i="92"/>
  <c r="E30" i="92"/>
  <c r="H30" i="92"/>
  <c r="E31" i="92"/>
  <c r="H31" i="92"/>
  <c r="E32" i="92"/>
  <c r="H32" i="92"/>
  <c r="E33" i="92"/>
  <c r="H33" i="92"/>
  <c r="E34" i="92"/>
  <c r="H34" i="92"/>
  <c r="E35" i="92"/>
  <c r="H35" i="92"/>
  <c r="E36" i="92"/>
  <c r="H36" i="92"/>
  <c r="E38" i="92"/>
  <c r="H38" i="92"/>
  <c r="E39" i="92"/>
  <c r="H39" i="92"/>
  <c r="E40" i="92"/>
  <c r="H40" i="92"/>
  <c r="E41" i="92"/>
  <c r="H41" i="92"/>
  <c r="E42" i="92"/>
  <c r="H42" i="92"/>
  <c r="E43" i="92"/>
  <c r="H43" i="92"/>
  <c r="E44" i="92"/>
  <c r="H44" i="92"/>
  <c r="E45" i="92"/>
  <c r="H45" i="92"/>
  <c r="E46" i="92"/>
  <c r="H46" i="92"/>
  <c r="E47" i="92"/>
  <c r="H47" i="92"/>
  <c r="E48" i="92"/>
  <c r="H48" i="92"/>
  <c r="E49" i="92"/>
  <c r="H49" i="92"/>
  <c r="E50" i="92"/>
  <c r="H50" i="92"/>
  <c r="E51" i="92"/>
  <c r="H51" i="92"/>
  <c r="E52" i="92"/>
  <c r="H52" i="92"/>
  <c r="E53" i="92"/>
  <c r="H53" i="92"/>
  <c r="E55" i="92"/>
  <c r="H55" i="92"/>
  <c r="E56" i="92"/>
  <c r="H56" i="92"/>
  <c r="E57" i="92"/>
  <c r="H57" i="92"/>
  <c r="E58" i="92"/>
  <c r="H58" i="92"/>
  <c r="E59" i="92"/>
  <c r="H59" i="92"/>
  <c r="E60" i="92"/>
  <c r="H60" i="92"/>
  <c r="E61" i="92"/>
  <c r="H61" i="92"/>
  <c r="E62" i="92"/>
  <c r="H62" i="92"/>
  <c r="E63" i="92"/>
  <c r="H63" i="92"/>
  <c r="E64" i="92"/>
  <c r="H64" i="92"/>
  <c r="E65" i="92"/>
  <c r="H65" i="92"/>
  <c r="E66" i="92"/>
  <c r="H66" i="92"/>
  <c r="E67" i="92"/>
  <c r="H67" i="92"/>
  <c r="E68" i="92"/>
  <c r="H68" i="92"/>
  <c r="E69" i="92"/>
  <c r="H69" i="92"/>
  <c r="E37" i="72" l="1"/>
  <c r="D37" i="72"/>
  <c r="C37" i="72" l="1"/>
  <c r="H22" i="100"/>
  <c r="C40" i="69" l="1"/>
  <c r="D7" i="77"/>
  <c r="D8" i="77"/>
  <c r="D9" i="77"/>
  <c r="D15" i="77"/>
  <c r="D16" i="77"/>
  <c r="D17" i="77"/>
  <c r="C8" i="100" l="1"/>
  <c r="C22" i="74" l="1"/>
  <c r="H43" i="94" l="1"/>
  <c r="E43" i="94"/>
  <c r="H42" i="94"/>
  <c r="E42" i="94"/>
  <c r="H41" i="94"/>
  <c r="E41" i="94"/>
  <c r="H40" i="94"/>
  <c r="E40" i="94"/>
  <c r="H39" i="94"/>
  <c r="E39" i="94"/>
  <c r="H38" i="94"/>
  <c r="E38" i="94"/>
  <c r="H37" i="94"/>
  <c r="E37" i="94"/>
  <c r="H36" i="94"/>
  <c r="E36" i="94"/>
  <c r="H35" i="94"/>
  <c r="E35" i="94"/>
  <c r="H34" i="94"/>
  <c r="E34" i="94"/>
  <c r="H33" i="94"/>
  <c r="E33" i="94"/>
  <c r="H32" i="94"/>
  <c r="E32" i="94"/>
  <c r="H31" i="94"/>
  <c r="E31" i="94"/>
  <c r="H30"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6" i="94"/>
  <c r="E16" i="94"/>
  <c r="H15" i="94"/>
  <c r="E15" i="94"/>
  <c r="H13" i="94"/>
  <c r="E13" i="94"/>
  <c r="H12" i="94"/>
  <c r="E12" i="94"/>
  <c r="H11" i="94"/>
  <c r="E11" i="94"/>
  <c r="H10" i="94"/>
  <c r="E10" i="94"/>
  <c r="H9" i="94"/>
  <c r="E9" i="94"/>
  <c r="H8" i="94"/>
  <c r="E8" i="94"/>
  <c r="H7" i="94"/>
  <c r="E7" i="94"/>
  <c r="H6" i="94"/>
  <c r="E6" i="94"/>
  <c r="H17" i="94" l="1"/>
  <c r="H14" i="94"/>
  <c r="H44" i="93"/>
  <c r="E44" i="93"/>
  <c r="H42" i="93"/>
  <c r="E42" i="93"/>
  <c r="H41" i="93"/>
  <c r="E41" i="93"/>
  <c r="H40" i="93"/>
  <c r="E40" i="93"/>
  <c r="H39" i="93"/>
  <c r="E39" i="93"/>
  <c r="H38" i="93"/>
  <c r="E38" i="93"/>
  <c r="H37" i="93"/>
  <c r="H36" i="93"/>
  <c r="E36" i="93"/>
  <c r="H35" i="93"/>
  <c r="E35" i="93"/>
  <c r="H34" i="93"/>
  <c r="H33" i="93"/>
  <c r="E33" i="93"/>
  <c r="H32" i="93"/>
  <c r="E32" i="93"/>
  <c r="H31" i="93"/>
  <c r="E31" i="93"/>
  <c r="H30" i="93"/>
  <c r="E30" i="93"/>
  <c r="E29"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E14" i="94" l="1"/>
  <c r="E17" i="94"/>
  <c r="E37" i="93"/>
  <c r="H6" i="93"/>
  <c r="H13" i="93"/>
  <c r="E34" i="93"/>
  <c r="E6" i="93"/>
  <c r="E13" i="93"/>
  <c r="H45" i="93" l="1"/>
  <c r="H43" i="93"/>
  <c r="E45" i="93"/>
  <c r="E43" i="93"/>
  <c r="B2" i="104" l="1"/>
  <c r="B1" i="104"/>
  <c r="B2" i="103"/>
  <c r="B1" i="103"/>
  <c r="B2" i="102"/>
  <c r="B1" i="102"/>
  <c r="B2" i="101"/>
  <c r="B1" i="101"/>
  <c r="T22" i="100"/>
  <c r="L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B2" i="100"/>
  <c r="B1" i="100"/>
  <c r="C18" i="99"/>
  <c r="B2" i="99"/>
  <c r="B1" i="99"/>
  <c r="D10" i="98"/>
  <c r="D7" i="98"/>
  <c r="D15" i="98" s="1"/>
  <c r="B2" i="98"/>
  <c r="B1" i="98"/>
  <c r="G34" i="97"/>
  <c r="F34" i="97"/>
  <c r="E34" i="97"/>
  <c r="D34" i="97"/>
  <c r="C34" i="97"/>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0" i="96"/>
  <c r="H19" i="96"/>
  <c r="H18" i="96"/>
  <c r="H17" i="96"/>
  <c r="H16" i="96"/>
  <c r="H15" i="96"/>
  <c r="H14" i="96"/>
  <c r="H13" i="96"/>
  <c r="H12" i="96"/>
  <c r="H11" i="96"/>
  <c r="H10" i="96"/>
  <c r="H9" i="96"/>
  <c r="H8" i="96"/>
  <c r="H7" i="96"/>
  <c r="B2" i="96"/>
  <c r="B1" i="96"/>
  <c r="B2" i="95"/>
  <c r="B1" i="95"/>
  <c r="G37" i="80"/>
  <c r="B2" i="80"/>
  <c r="B1" i="80"/>
  <c r="C35" i="79"/>
  <c r="C30" i="79"/>
  <c r="C26" i="79"/>
  <c r="C8" i="79"/>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G22" i="74"/>
  <c r="F22" i="74"/>
  <c r="E22" i="74"/>
  <c r="D22" i="74"/>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35"/>
  <c r="Q22" i="35"/>
  <c r="P22" i="35"/>
  <c r="O22" i="35"/>
  <c r="N22" i="35"/>
  <c r="M22" i="35"/>
  <c r="L22" i="35"/>
  <c r="K22" i="35"/>
  <c r="J22" i="35"/>
  <c r="I22" i="35"/>
  <c r="H22" i="35"/>
  <c r="G22" i="35"/>
  <c r="F22" i="35"/>
  <c r="E22" i="35"/>
  <c r="D22" i="35"/>
  <c r="C22" i="35"/>
  <c r="B2" i="35"/>
  <c r="B1" i="35"/>
  <c r="C67" i="69"/>
  <c r="C46" i="69"/>
  <c r="C29" i="69"/>
  <c r="C26" i="69"/>
  <c r="C23" i="69"/>
  <c r="C18" i="69"/>
  <c r="C14" i="69"/>
  <c r="C6" i="69"/>
  <c r="B2" i="69"/>
  <c r="B1" i="69"/>
  <c r="D21" i="77"/>
  <c r="D20" i="77"/>
  <c r="D19" i="77"/>
  <c r="B2" i="77"/>
  <c r="B1" i="77"/>
  <c r="B2" i="28"/>
  <c r="B1" i="28"/>
  <c r="B2" i="73"/>
  <c r="B1" i="73"/>
  <c r="B2" i="72"/>
  <c r="B1" i="72"/>
  <c r="B2" i="52"/>
  <c r="B1" i="52"/>
  <c r="B2" i="71"/>
  <c r="G5" i="71" s="1"/>
  <c r="B1" i="71"/>
  <c r="B2" i="94"/>
  <c r="B1" i="94"/>
  <c r="B2" i="93"/>
  <c r="B1" i="93"/>
  <c r="B2" i="92"/>
  <c r="B1" i="92"/>
  <c r="G5" i="6"/>
  <c r="F5" i="6"/>
  <c r="E5" i="6"/>
  <c r="D5" i="6"/>
  <c r="C5" i="6"/>
  <c r="B1" i="6"/>
  <c r="H34" i="97" l="1"/>
  <c r="H22" i="96"/>
  <c r="G21" i="80"/>
  <c r="G39" i="80" s="1"/>
  <c r="H22" i="74"/>
  <c r="C5" i="71"/>
  <c r="S22" i="35"/>
  <c r="C52" i="69"/>
  <c r="C68" i="69" s="1"/>
  <c r="C35" i="69"/>
  <c r="D11" i="77"/>
  <c r="D13" i="77"/>
  <c r="D12" i="77"/>
  <c r="H21" i="96"/>
  <c r="I34" i="97" s="1"/>
  <c r="E21" i="37"/>
  <c r="C12" i="79" s="1"/>
  <c r="C18" i="79" s="1"/>
  <c r="N21" i="37"/>
  <c r="C36" i="79"/>
  <c r="C38" i="79" s="1"/>
  <c r="D5" i="71"/>
  <c r="E5" i="71"/>
  <c r="F5" i="71"/>
  <c r="D22" i="100" l="1"/>
</calcChain>
</file>

<file path=xl/sharedStrings.xml><?xml version="1.0" encoding="utf-8"?>
<sst xmlns="http://schemas.openxmlformats.org/spreadsheetml/2006/main" count="1581" uniqueCount="984">
  <si>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</si>
  <si>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</si>
  <si>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</si>
  <si>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</si>
  <si>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</si>
  <si>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</si>
  <si>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</si>
  <si>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</si>
  <si>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</si>
  <si>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</si>
  <si>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</si>
  <si>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</si>
  <si>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</si>
  <si>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</si>
  <si>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</si>
  <si>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</si>
  <si>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</si>
  <si>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</si>
  <si>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</si>
  <si>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</si>
  <si>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</si>
  <si>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</si>
  <si>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</si>
  <si>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</si>
  <si>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</si>
  <si>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</si>
  <si>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</si>
  <si>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</si>
  <si>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</si>
  <si>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</si>
  <si>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</si>
  <si>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</si>
  <si>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</si>
  <si>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</si>
  <si>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</si>
  <si>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</si>
  <si>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</si>
  <si>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</si>
  <si>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</si>
  <si>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</si>
  <si>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</si>
  <si>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</si>
  <si>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</si>
  <si>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</si>
  <si>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</si>
  <si>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</si>
  <si>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</si>
  <si>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</si>
  <si>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</si>
  <si>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</si>
  <si>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</si>
  <si>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</si>
  <si>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</si>
  <si>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</si>
  <si>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</si>
  <si>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</si>
  <si>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</si>
  <si>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</si>
  <si>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</si>
  <si>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</si>
  <si>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</si>
  <si>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</si>
  <si>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</si>
  <si>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</si>
  <si>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</si>
  <si>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</si>
  <si>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</si>
  <si>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</si>
  <si>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</si>
  <si>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</si>
  <si>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</si>
  <si>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</si>
  <si>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</si>
  <si>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</si>
  <si>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</si>
  <si>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</si>
  <si>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</si>
  <si>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</si>
  <si>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</si>
  <si>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</si>
  <si>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</si>
  <si>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</si>
  <si>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</si>
  <si>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</si>
  <si>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</si>
  <si>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</si>
  <si>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</si>
  <si>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</si>
  <si>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</si>
  <si>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</si>
  <si>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</si>
  <si>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</si>
  <si>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</si>
  <si>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</si>
  <si>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</si>
  <si>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</si>
  <si>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</si>
  <si>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</si>
  <si>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</si>
  <si>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</si>
  <si>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</si>
  <si>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</si>
  <si>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</si>
  <si>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</si>
  <si>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</si>
  <si>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</si>
  <si>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</si>
  <si>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</si>
  <si>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</si>
  <si>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</si>
  <si>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</si>
  <si>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</si>
  <si>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</si>
  <si>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</si>
  <si>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</si>
  <si>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</si>
  <si>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</si>
  <si>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</si>
  <si>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</si>
  <si>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</si>
  <si>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</si>
  <si>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</si>
  <si>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</si>
  <si>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</si>
  <si>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</si>
  <si>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</si>
  <si>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</si>
  <si>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</si>
  <si>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</si>
  <si>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</si>
  <si>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</si>
  <si>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</si>
  <si>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</si>
  <si>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</si>
  <si>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</si>
  <si>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</si>
  <si>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</si>
  <si>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</si>
  <si>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</si>
  <si>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</si>
  <si>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</si>
  <si>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</si>
  <si>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</si>
  <si>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</si>
  <si>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</si>
  <si>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</si>
  <si>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</si>
  <si>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</si>
  <si>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</si>
  <si>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</si>
  <si>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</si>
  <si>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</si>
  <si>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</si>
  <si>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</si>
  <si>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</si>
  <si>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</si>
  <si>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</si>
  <si>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</si>
  <si>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</si>
  <si>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</si>
  <si>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</si>
  <si>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</si>
  <si>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</si>
  <si>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</si>
  <si>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</si>
  <si>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</si>
  <si>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</si>
  <si>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</si>
  <si>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</si>
  <si>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</si>
  <si>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</si>
  <si>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</si>
  <si>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</si>
  <si>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</si>
  <si>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</si>
  <si>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</si>
  <si>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</si>
  <si>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</si>
  <si>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</si>
  <si>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</si>
  <si>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</si>
  <si>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</si>
  <si>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</si>
  <si>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</si>
  <si>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</si>
  <si>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</si>
  <si>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</si>
  <si>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</si>
  <si>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</si>
  <si>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</si>
  <si>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</si>
  <si>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</si>
  <si>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</si>
  <si>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</si>
  <si>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</si>
  <si>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</si>
  <si>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</si>
  <si>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</si>
  <si>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</si>
  <si>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</si>
  <si>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</si>
  <si>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</si>
  <si>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</si>
  <si>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</si>
  <si>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</si>
  <si>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</si>
  <si>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</si>
  <si>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</si>
  <si>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</si>
  <si>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</si>
  <si>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</si>
  <si>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</si>
  <si>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</si>
  <si>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</si>
  <si>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</si>
  <si>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</si>
  <si>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</si>
  <si>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</si>
  <si>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</si>
  <si>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</si>
  <si>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</si>
  <si>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</si>
  <si>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</si>
  <si>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</si>
  <si>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</si>
  <si>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</si>
  <si>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</si>
  <si>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</si>
  <si>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</si>
  <si>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</si>
  <si>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</si>
  <si>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</si>
  <si>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</si>
  <si>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</si>
  <si>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</si>
  <si>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</si>
  <si>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</si>
  <si>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</si>
  <si>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</si>
  <si>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</si>
  <si>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</si>
  <si>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</si>
  <si>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</si>
  <si>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</si>
  <si>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</si>
  <si>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</si>
  <si>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</si>
  <si>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</si>
  <si>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</si>
  <si>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</si>
  <si>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</si>
  <si>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</si>
  <si>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</si>
  <si>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</si>
  <si>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</si>
  <si>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</si>
  <si>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</si>
  <si>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</si>
  <si>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</si>
  <si>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</si>
  <si>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</si>
  <si>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</si>
  <si>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</si>
  <si>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</si>
  <si>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</si>
  <si>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</si>
  <si>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</si>
  <si>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</si>
  <si>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</si>
  <si>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</si>
  <si>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</si>
  <si>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</si>
  <si>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</si>
  <si>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</si>
  <si>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</si>
  <si>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</si>
  <si>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</si>
  <si>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</si>
  <si>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</si>
  <si>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</si>
  <si>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</si>
  <si>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</si>
  <si>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</si>
  <si>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</si>
  <si>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</si>
  <si>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</si>
  <si>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</si>
  <si>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</si>
  <si>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</si>
  <si>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</si>
  <si>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</si>
  <si>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</si>
  <si>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</si>
  <si>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</si>
  <si>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</si>
  <si>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</si>
  <si>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</si>
  <si>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</si>
  <si>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</si>
  <si>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</si>
  <si>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</si>
  <si>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</si>
  <si>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</si>
  <si>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</si>
  <si>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</si>
  <si>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</si>
  <si>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</si>
  <si>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</si>
  <si>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</si>
  <si>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</si>
  <si>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</si>
  <si>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</si>
  <si>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</si>
  <si>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</si>
  <si>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</si>
  <si>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</si>
  <si>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</si>
  <si>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</si>
  <si>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</si>
  <si>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</si>
  <si>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</si>
  <si>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</si>
  <si>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</si>
  <si>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</si>
  <si>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</si>
  <si>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</si>
  <si>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</si>
  <si>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</si>
  <si>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</si>
  <si>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</si>
  <si>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</si>
  <si>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</si>
  <si>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</si>
  <si>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</si>
  <si>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</si>
  <si>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</si>
  <si>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</si>
  <si>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</si>
  <si>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</si>
  <si>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</si>
  <si>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</si>
  <si>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</si>
  <si>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</si>
  <si>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</si>
  <si>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</si>
  <si>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</si>
  <si>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</si>
  <si>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</si>
  <si>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</si>
  <si>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</si>
  <si>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</si>
  <si>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</si>
  <si>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</si>
  <si>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</si>
  <si>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</si>
  <si>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</si>
  <si>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</si>
  <si>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</si>
  <si>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</si>
  <si>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</si>
  <si>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</si>
  <si>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</si>
  <si>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</si>
  <si>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</si>
  <si>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</si>
  <si>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</si>
  <si>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</si>
  <si>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</si>
  <si>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</si>
  <si>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</si>
  <si>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</si>
  <si>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</si>
  <si>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</si>
  <si>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</si>
  <si>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</si>
  <si>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</si>
  <si>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</si>
  <si>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</si>
  <si>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</si>
  <si>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</si>
  <si>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</si>
  <si>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</si>
  <si>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</si>
  <si>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</si>
  <si>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</si>
  <si>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</si>
  <si>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</si>
  <si>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</si>
  <si>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</si>
  <si>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</si>
  <si>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</si>
  <si>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</si>
  <si>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</si>
  <si>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</si>
  <si>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</si>
  <si>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</si>
  <si>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</si>
  <si>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</si>
  <si>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</si>
  <si>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</si>
  <si>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</si>
  <si>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</si>
  <si>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</si>
  <si>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</si>
  <si>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</si>
  <si>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</si>
  <si>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</si>
  <si>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</si>
  <si>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</si>
  <si>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</si>
  <si>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</si>
  <si>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</si>
  <si>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</si>
  <si>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</si>
  <si>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</si>
  <si>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</si>
  <si>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</si>
  <si>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</si>
  <si>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</si>
  <si>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</si>
  <si>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</si>
  <si>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</si>
  <si>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</si>
  <si>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</si>
  <si>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</si>
  <si>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</si>
  <si>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</si>
  <si>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</si>
  <si>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</si>
  <si>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</si>
  <si>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</si>
  <si>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</si>
  <si>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</si>
  <si>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</si>
  <si>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</si>
  <si>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</si>
  <si>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</si>
  <si>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</si>
  <si>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</si>
  <si>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</si>
  <si>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</si>
  <si>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</si>
  <si>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</si>
  <si>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</si>
  <si>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</si>
  <si>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</si>
  <si>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</si>
  <si>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</si>
  <si>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</si>
  <si>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</si>
  <si>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</si>
  <si>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</si>
  <si>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</si>
  <si>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</si>
  <si>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</si>
  <si>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</si>
  <si>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</si>
  <si>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</si>
  <si>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</si>
  <si>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</si>
  <si>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</si>
  <si>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</si>
  <si>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</si>
  <si>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</si>
  <si>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</si>
  <si>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</si>
  <si>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</si>
  <si>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</si>
  <si>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</si>
  <si>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</si>
  <si>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</si>
  <si>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</si>
  <si>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</si>
  <si>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</si>
  <si>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</si>
  <si>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</si>
  <si>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</si>
  <si>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</si>
  <si>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</si>
  <si>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</si>
  <si>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</si>
  <si>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</si>
  <si>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</si>
  <si>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</si>
  <si>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</si>
  <si>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</si>
  <si>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</si>
  <si>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</si>
  <si>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</si>
  <si>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</si>
  <si>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</si>
  <si>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</si>
  <si>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</si>
  <si>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</si>
  <si>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</si>
  <si>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</si>
  <si>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</si>
  <si>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</si>
  <si>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</si>
  <si>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</si>
  <si>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</si>
  <si>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</si>
  <si>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</si>
  <si>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</si>
  <si>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</si>
  <si>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</si>
  <si>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</si>
  <si>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</si>
  <si>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</si>
  <si>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</si>
  <si>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</si>
  <si>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</si>
  <si>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</si>
  <si>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</si>
  <si>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</si>
  <si>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</si>
  <si>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</si>
  <si>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</si>
  <si>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</si>
  <si>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</si>
  <si>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</si>
  <si>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</si>
  <si>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</si>
  <si>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</si>
  <si>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</si>
  <si>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</si>
  <si>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</si>
  <si>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</si>
  <si>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</si>
  <si>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</si>
  <si>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</si>
  <si>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</si>
  <si>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</si>
  <si>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</si>
  <si>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</si>
  <si>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</si>
  <si>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</si>
  <si>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</si>
  <si>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</si>
  <si>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</si>
  <si>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</si>
  <si>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</si>
  <si>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</si>
  <si>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</si>
  <si>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</si>
  <si>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</si>
  <si>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</si>
  <si>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</si>
  <si>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</si>
  <si>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</si>
  <si>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</si>
  <si>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</si>
  <si>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</si>
  <si>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</si>
  <si>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</si>
  <si>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</si>
  <si>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</si>
  <si>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</si>
  <si>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</si>
  <si>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</si>
  <si>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</si>
  <si>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</si>
  <si>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</si>
  <si>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</si>
  <si>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</si>
  <si>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</si>
  <si>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</si>
  <si>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</si>
  <si>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</si>
  <si>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</si>
  <si>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</si>
  <si>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</si>
  <si>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</si>
  <si>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</si>
  <si>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</si>
  <si>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</si>
  <si>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</si>
  <si>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</si>
  <si>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</si>
  <si>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</si>
  <si>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</si>
  <si>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</si>
  <si>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</si>
  <si>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</si>
  <si>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</si>
  <si>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</si>
  <si>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</si>
  <si>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</si>
  <si>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</si>
  <si>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</si>
  <si>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</si>
  <si>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</si>
  <si>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</si>
  <si>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</si>
  <si>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</si>
  <si>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</si>
  <si>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</si>
  <si>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</si>
  <si>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</si>
  <si>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</si>
  <si>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</si>
  <si>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</si>
  <si>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</si>
  <si>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</si>
  <si>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</si>
  <si>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</si>
  <si>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</si>
  <si>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</si>
  <si>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</si>
  <si>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</si>
  <si>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</si>
  <si>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</si>
  <si>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</si>
  <si>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</si>
  <si>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</si>
  <si>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</si>
  <si>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</si>
  <si>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</si>
  <si>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</si>
  <si>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</si>
  <si>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</si>
  <si>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</si>
  <si>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</si>
  <si>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</si>
  <si>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</si>
  <si>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</si>
  <si>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</si>
  <si>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</si>
  <si>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</si>
  <si>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</si>
  <si>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</si>
  <si>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</si>
  <si>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</si>
  <si>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</si>
  <si>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</si>
  <si>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</si>
  <si>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</si>
  <si>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</si>
  <si>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</si>
  <si>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</si>
  <si>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</si>
  <si>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</si>
  <si>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</si>
  <si>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</si>
  <si>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</si>
  <si>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</si>
  <si>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</si>
  <si>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</si>
  <si>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</si>
  <si>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</si>
  <si>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</si>
  <si>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</si>
  <si>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</si>
  <si>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</si>
  <si>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</si>
  <si>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</si>
  <si>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</si>
  <si>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</si>
  <si>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</si>
  <si>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</si>
  <si>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</si>
  <si>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</si>
  <si>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</si>
  <si>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</si>
  <si>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</si>
  <si>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</si>
  <si>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</si>
  <si>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</si>
  <si>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</si>
  <si>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</si>
  <si>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</si>
  <si>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</si>
  <si>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</si>
  <si>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</si>
  <si>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</si>
  <si>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</si>
  <si>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</si>
  <si>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</si>
  <si>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</si>
  <si>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</si>
  <si>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</si>
  <si>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</si>
  <si>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</si>
  <si>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</si>
  <si>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</si>
  <si>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</si>
  <si>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</si>
  <si>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</si>
  <si>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</si>
  <si>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</si>
  <si>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</si>
  <si>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</si>
  <si>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</si>
  <si>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</si>
  <si>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</si>
  <si>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</si>
  <si>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</si>
  <si>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</si>
  <si>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</si>
  <si>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</si>
  <si>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</si>
  <si>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</si>
  <si>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</si>
  <si>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</si>
  <si>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</si>
  <si>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</si>
  <si>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</si>
  <si>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</si>
  <si>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</si>
  <si>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</si>
  <si>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</si>
  <si>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</si>
  <si>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</si>
  <si>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</si>
  <si>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</si>
  <si>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</si>
  <si>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</si>
  <si>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</si>
  <si>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</si>
  <si>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</si>
  <si>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</si>
  <si>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</si>
  <si>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</si>
  <si>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</si>
  <si>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</si>
  <si>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</si>
  <si>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</si>
  <si>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</si>
  <si>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</si>
  <si>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</si>
  <si>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</si>
  <si>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</si>
  <si>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</si>
  <si>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</si>
  <si>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</si>
  <si>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</si>
  <si>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</si>
  <si>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</si>
  <si>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</si>
  <si>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</si>
  <si>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</si>
  <si>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</si>
  <si>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</si>
  <si>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</si>
  <si>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</si>
  <si>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</si>
  <si>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</si>
  <si>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</si>
  <si>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</si>
  <si>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</si>
  <si>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</si>
  <si>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</si>
  <si>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</si>
  <si>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</si>
  <si>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</si>
  <si>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</si>
  <si>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</si>
  <si>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</si>
  <si>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</si>
  <si>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</si>
  <si>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</si>
  <si>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</si>
  <si>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</si>
  <si>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</si>
  <si>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</si>
  <si>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</si>
  <si>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</si>
  <si>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</si>
  <si>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</si>
  <si>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</si>
  <si>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</si>
  <si>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</si>
  <si>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</si>
  <si>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</si>
  <si>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</si>
  <si>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</si>
  <si>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</si>
  <si>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</si>
  <si>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</si>
  <si>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</si>
  <si>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</si>
  <si>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</si>
  <si>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</si>
  <si>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</si>
  <si>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</si>
  <si>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</si>
  <si>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</si>
  <si>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</si>
  <si>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</si>
  <si>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</si>
  <si>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</si>
  <si>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</si>
  <si>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</si>
  <si>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</si>
  <si>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</si>
  <si>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</si>
  <si>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</si>
  <si>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</si>
  <si>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</si>
  <si>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</si>
  <si>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</si>
  <si>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</si>
  <si>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</si>
  <si>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</si>
  <si>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</si>
  <si>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</si>
  <si>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</si>
  <si>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</si>
  <si>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</si>
  <si>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</si>
  <si>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</si>
  <si>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</si>
  <si>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</si>
  <si>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</si>
  <si>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</si>
  <si>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</si>
  <si>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</si>
  <si>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</si>
  <si>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</si>
  <si>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</si>
  <si>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</si>
  <si>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</si>
  <si>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</si>
  <si>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</si>
  <si>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</si>
  <si>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</si>
  <si>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</si>
  <si>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</si>
  <si>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</si>
  <si>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</si>
  <si>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</si>
  <si>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</si>
  <si>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</si>
  <si>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</si>
  <si>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</si>
  <si>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</si>
  <si>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</si>
  <si>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</si>
  <si>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</si>
  <si>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</si>
  <si>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</si>
  <si>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</si>
  <si>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</si>
  <si>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</si>
  <si>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</si>
  <si>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</si>
  <si>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</si>
  <si>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</si>
  <si>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</si>
  <si>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</si>
  <si>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</si>
  <si>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</si>
  <si>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</si>
  <si>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</si>
  <si>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</si>
  <si>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</si>
  <si>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</si>
  <si>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</si>
  <si>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</si>
  <si>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</si>
  <si>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</si>
  <si>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</si>
  <si>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</si>
  <si>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</si>
  <si>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</si>
  <si>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</si>
  <si>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</si>
  <si>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</si>
  <si>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</si>
  <si>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</si>
  <si>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</si>
  <si>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</si>
  <si>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</si>
  <si>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</si>
  <si>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</si>
  <si>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</si>
  <si>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</si>
  <si>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</si>
  <si>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</si>
  <si>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</si>
  <si>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</si>
  <si>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</si>
  <si>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</si>
  <si>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</si>
  <si>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</si>
  <si>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</si>
  <si>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</si>
  <si>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</si>
  <si>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</si>
  <si>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</si>
  <si>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</si>
  <si>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</si>
  <si>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</si>
  <si>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</si>
  <si>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</si>
  <si>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</si>
  <si>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</si>
  <si>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</si>
  <si>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</si>
  <si>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</si>
  <si>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</si>
  <si>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</si>
  <si>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</si>
  <si>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</si>
  <si>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</si>
  <si>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</si>
  <si>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</si>
  <si>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</si>
  <si>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</si>
  <si>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</si>
  <si>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</si>
  <si>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</si>
  <si>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</si>
  <si>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</si>
  <si>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</si>
  <si>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</si>
  <si>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</si>
  <si>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</si>
  <si>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</si>
  <si>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</si>
  <si>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</si>
  <si>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</si>
  <si>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</si>
  <si>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</si>
  <si>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</si>
  <si>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</si>
  <si>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</si>
  <si>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</si>
  <si>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</si>
  <si>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</si>
  <si>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</si>
  <si>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</si>
  <si>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</si>
  <si>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</si>
  <si>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</si>
  <si>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</si>
  <si>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</si>
  <si>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</si>
  <si>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</si>
  <si>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</si>
  <si>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</si>
  <si>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</si>
  <si>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</si>
  <si>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</si>
  <si>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</si>
  <si>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</si>
  <si>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</si>
  <si>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</si>
  <si>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</si>
  <si>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</si>
  <si>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</si>
  <si>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</si>
  <si>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</si>
  <si>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</si>
  <si>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</si>
  <si>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</si>
  <si>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</si>
  <si>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</si>
  <si>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</si>
  <si>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</si>
  <si>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</si>
  <si>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ომერ აიდინი</t>
  </si>
  <si>
    <t>www.ziraatbank.ge</t>
  </si>
  <si>
    <t>არადამოუკიდებელი თავმჯდომარე</t>
  </si>
  <si>
    <t>ჰარუნ ოზმენი</t>
  </si>
  <si>
    <t>არადამოუკიდებელ წევრი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</si>
  <si>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</si>
  <si>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</si>
  <si>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</si>
  <si>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</si>
  <si>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</si>
  <si>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</si>
  <si>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</si>
  <si>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</si>
  <si>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არჩილ ჟიჟავაძე</t>
  </si>
  <si>
    <t>დირექტორი (შესაბამისობისა და რისკების მართვის მიმართულების დირექტორი)</t>
  </si>
  <si>
    <t>სს "ზირაათ ბანკი საქართველო"</t>
  </si>
  <si>
    <t>ცხრილი 9 (Capital), N2</t>
  </si>
  <si>
    <t>ცხრილი 9 (Capital), N6</t>
  </si>
  <si>
    <t>ოზლემ მელექ სეზერი</t>
  </si>
  <si>
    <t>2Q-2023</t>
  </si>
  <si>
    <t>1Q-2023</t>
  </si>
  <si>
    <t>4Q-2022</t>
  </si>
  <si>
    <t>3Q-2022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</si>
</sst>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79">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3"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115" fillId="0" borderId="146" xfId="0" applyFont="1" applyFill="1" applyBorder="1" applyAlignment="1">
      <alignment horizontal="center" vertical="center"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4" borderId="92" xfId="10137" applyNumberFormat="1" applyFont="1" applyFill="1" applyBorder="1" applyAlignment="1">
      <alignment vertical="center"/>
    </xf>
    <xf numFmtId="10" fontId="4" fillId="84"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3"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193" fontId="0" fillId="0" borderId="0" xfId="0" applyNumberFormat="1" applyFont="1" applyFill="1" applyBorder="1"/>
    <xf numFmtId="37" fontId="6" fillId="79" borderId="146" xfId="21415" applyNumberFormat="1" applyFont="1" applyFill="1" applyBorder="1" applyAlignment="1">
      <alignment vertical="center" wrapText="1"/>
    </xf>
    <xf numFmtId="37" fontId="4" fillId="0" borderId="146" xfId="21415" applyNumberFormat="1" applyFont="1" applyFill="1" applyBorder="1" applyAlignment="1">
      <alignment vertical="center" wrapText="1"/>
    </xf>
    <xf numFmtId="37" fontId="4" fillId="79" borderId="146" xfId="21415" applyNumberFormat="1" applyFont="1" applyFill="1" applyBorder="1" applyAlignment="1">
      <alignment vertical="center" wrapText="1"/>
    </xf>
    <xf numFmtId="37" fontId="6" fillId="0" borderId="146" xfId="21415" applyNumberFormat="1" applyFont="1" applyFill="1" applyBorder="1" applyAlignment="1">
      <alignment vertical="center" wrapText="1"/>
    </xf>
    <xf numFmtId="37" fontId="4" fillId="0" borderId="146" xfId="21415" applyNumberFormat="1" applyFont="1" applyFill="1" applyBorder="1" applyAlignment="1">
      <alignment vertical="center"/>
    </xf>
    <xf numFmtId="37" fontId="6" fillId="0" borderId="146" xfId="21415" applyNumberFormat="1" applyFont="1" applyFill="1" applyBorder="1" applyAlignment="1">
      <alignment vertical="center"/>
    </xf>
    <xf numFmtId="167" fontId="6" fillId="36" borderId="153" xfId="0" applyNumberFormat="1" applyFont="1" applyFill="1" applyBorder="1" applyAlignment="1">
      <alignment horizontal="center" vertical="center"/>
    </xf>
    <xf numFmtId="0" fontId="7" fillId="0" borderId="146" xfId="17467" applyFont="1" applyFill="1" applyBorder="1" applyAlignment="1" applyProtection="1">
      <alignment wrapText="1"/>
      <protection locked="0"/>
    </xf>
    <xf numFmtId="0" fontId="7" fillId="0" borderId="3" xfId="17467" applyFont="1" applyFill="1" applyBorder="1" applyAlignment="1" applyProtection="1">
      <alignment vertical="center" wrapText="1"/>
      <protection locked="0"/>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5" fillId="0" borderId="84" xfId="0" applyFont="1" applyFill="1" applyBorder="1" applyAlignment="1">
      <alignment horizontal="center" vertical="center"/>
    </xf>
    <xf numFmtId="0" fontId="105" fillId="76" borderId="146" xfId="0" applyFont="1" applyFill="1" applyBorder="1" applyAlignment="1">
      <alignment horizontal="center"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49" fontId="106" fillId="0" borderId="0" xfId="0" applyNumberFormat="1" applyFont="1" applyFill="1" applyBorder="1" applyAlignment="1">
      <alignment horizontal="center" vertical="center"/>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6" xfId="0" applyFont="1" applyFill="1" applyBorder="1" applyAlignment="1">
      <alignment horizontal="left" vertical="top" wrapText="1"/>
    </xf>
    <xf numFmtId="0" fontId="106" fillId="0" borderId="149"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center"/>
    </xf>
    <xf numFmtId="0" fontId="106" fillId="0" borderId="148" xfId="0" applyFont="1" applyFill="1" applyBorder="1" applyAlignment="1">
      <alignment horizontal="left" vertical="top" wrapText="1"/>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3" sqref="C3"/>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4" t="s">
        <v>976</v>
      </c>
    </row>
    <row r="3" spans="1:3" s="129" customFormat="1" ht="15.75">
      <c r="A3" s="172">
        <v>2</v>
      </c>
      <c r="B3" s="131" t="s">
        <v>155</v>
      </c>
      <c r="C3" s="127" t="s">
        <v>964</v>
      </c>
    </row>
    <row r="4" spans="1:3" s="129" customFormat="1" ht="15.75">
      <c r="A4" s="172">
        <v>3</v>
      </c>
      <c r="B4" s="131" t="s">
        <v>156</v>
      </c>
      <c r="C4" s="127" t="s">
        <v>961</v>
      </c>
    </row>
    <row r="5" spans="1:3" s="129" customFormat="1" ht="15.75">
      <c r="A5" s="173">
        <v>4</v>
      </c>
      <c r="B5" s="134" t="s">
        <v>157</v>
      </c>
      <c r="C5" s="127" t="s">
        <v>962</v>
      </c>
    </row>
    <row r="6" spans="1:3" s="133" customFormat="1" ht="65.25" customHeight="1">
      <c r="A6" s="796" t="s">
        <v>158</v>
      </c>
      <c r="B6" s="797"/>
      <c r="C6" s="797"/>
    </row>
    <row r="7" spans="1:3">
      <c r="A7" s="293" t="s">
        <v>159</v>
      </c>
      <c r="B7" s="294" t="s">
        <v>160</v>
      </c>
    </row>
    <row r="8" spans="1:3">
      <c r="A8" s="295">
        <v>1</v>
      </c>
      <c r="B8" s="291" t="s">
        <v>108</v>
      </c>
    </row>
    <row r="9" spans="1:3">
      <c r="A9" s="295">
        <v>2</v>
      </c>
      <c r="B9" s="291" t="s">
        <v>161</v>
      </c>
    </row>
    <row r="10" spans="1:3">
      <c r="A10" s="295">
        <v>3</v>
      </c>
      <c r="B10" s="291" t="s">
        <v>3</v>
      </c>
    </row>
    <row r="11" spans="1:3">
      <c r="A11" s="295">
        <v>4</v>
      </c>
      <c r="B11" s="291" t="s">
        <v>162</v>
      </c>
      <c r="C11" s="128"/>
    </row>
    <row r="12" spans="1:3">
      <c r="A12" s="295">
        <v>5</v>
      </c>
      <c r="B12" s="291" t="s">
        <v>163</v>
      </c>
    </row>
    <row r="13" spans="1:3">
      <c r="A13" s="295">
        <v>6</v>
      </c>
      <c r="B13" s="296" t="s">
        <v>164</v>
      </c>
    </row>
    <row r="14" spans="1:3">
      <c r="A14" s="295">
        <v>7</v>
      </c>
      <c r="B14" s="291" t="s">
        <v>165</v>
      </c>
    </row>
    <row r="15" spans="1:3">
      <c r="A15" s="295">
        <v>8</v>
      </c>
      <c r="B15" s="291" t="s">
        <v>166</v>
      </c>
    </row>
    <row r="16" spans="1:3">
      <c r="A16" s="295">
        <v>9</v>
      </c>
      <c r="B16" s="291" t="s">
        <v>115</v>
      </c>
    </row>
    <row r="17" spans="1:2">
      <c r="A17" s="297" t="s">
        <v>167</v>
      </c>
      <c r="B17" s="291" t="s">
        <v>168</v>
      </c>
    </row>
    <row r="18" spans="1:2">
      <c r="A18" s="295">
        <v>10</v>
      </c>
      <c r="B18" s="291" t="s">
        <v>169</v>
      </c>
    </row>
    <row r="19" spans="1:2">
      <c r="A19" s="295">
        <v>11</v>
      </c>
      <c r="B19" s="296" t="s">
        <v>170</v>
      </c>
    </row>
    <row r="20" spans="1:2">
      <c r="A20" s="295">
        <v>12</v>
      </c>
      <c r="B20" s="296" t="s">
        <v>171</v>
      </c>
    </row>
    <row r="21" spans="1:2">
      <c r="A21" s="295">
        <v>13</v>
      </c>
      <c r="B21" s="298" t="s">
        <v>172</v>
      </c>
    </row>
    <row r="22" spans="1:2">
      <c r="A22" s="295">
        <v>14</v>
      </c>
      <c r="B22" s="291" t="s">
        <v>173</v>
      </c>
    </row>
    <row r="23" spans="1:2">
      <c r="A23" s="299">
        <v>15</v>
      </c>
      <c r="B23" s="291" t="s">
        <v>174</v>
      </c>
    </row>
    <row r="24" spans="1:2">
      <c r="A24" s="299">
        <v>15.1</v>
      </c>
      <c r="B24" s="291" t="s">
        <v>175</v>
      </c>
    </row>
    <row r="25" spans="1:2">
      <c r="A25" s="299">
        <v>16</v>
      </c>
      <c r="B25" s="291" t="s">
        <v>147</v>
      </c>
    </row>
    <row r="26" spans="1:2">
      <c r="A26" s="299">
        <v>17</v>
      </c>
      <c r="B26" s="291" t="s">
        <v>176</v>
      </c>
    </row>
    <row r="27" spans="1:2">
      <c r="A27" s="299">
        <v>18</v>
      </c>
      <c r="B27" s="291" t="s">
        <v>177</v>
      </c>
    </row>
    <row r="28" spans="1:2">
      <c r="A28" s="299">
        <v>19</v>
      </c>
      <c r="B28" s="291" t="s">
        <v>178</v>
      </c>
    </row>
    <row r="29" spans="1:2">
      <c r="A29" s="299">
        <v>20</v>
      </c>
      <c r="B29" s="291" t="s">
        <v>179</v>
      </c>
    </row>
    <row r="30" spans="1:2">
      <c r="A30" s="299">
        <v>21</v>
      </c>
      <c r="B30" s="291" t="s">
        <v>180</v>
      </c>
    </row>
    <row r="31" spans="1:2">
      <c r="A31" s="299">
        <v>22</v>
      </c>
      <c r="B31" s="291" t="s">
        <v>181</v>
      </c>
    </row>
    <row r="32" spans="1:2" ht="25.5">
      <c r="A32" s="299">
        <v>23</v>
      </c>
      <c r="B32" s="673" t="s">
        <v>182</v>
      </c>
    </row>
    <row r="33" spans="1:2">
      <c r="A33" s="299">
        <v>24</v>
      </c>
      <c r="B33" s="291" t="s">
        <v>183</v>
      </c>
    </row>
    <row r="34" spans="1:2">
      <c r="A34" s="299">
        <v>25</v>
      </c>
      <c r="B34" s="291" t="s">
        <v>184</v>
      </c>
    </row>
    <row r="35" spans="1:2">
      <c r="A35" s="295">
        <v>26</v>
      </c>
      <c r="B35" s="291"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51"/>
  <sheetViews>
    <sheetView zoomScale="85" zoomScaleNormal="85" workbookViewId="0">
      <pane xSplit="1" ySplit="5" topLeftCell="B13" activePane="bottomRight" state="frozen"/>
      <selection pane="topRight" activeCell="B1" sqref="B1"/>
      <selection pane="bottomLeft" activeCell="A6" sqref="A6"/>
      <selection pane="bottomRight" activeCell="I21" sqref="I21"/>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4">
      <c r="A1" s="18" t="s">
        <v>0</v>
      </c>
      <c r="B1" s="735" t="str">
        <f>Info!C2</f>
        <v>სს "ზირაათ ბანკი საქართველო"</v>
      </c>
    </row>
    <row r="2" spans="1:14">
      <c r="A2" s="18" t="s">
        <v>1</v>
      </c>
      <c r="B2" s="736">
        <v>45291</v>
      </c>
      <c r="C2" s="30"/>
      <c r="D2" s="19"/>
      <c r="E2" s="19"/>
      <c r="F2" s="19"/>
      <c r="G2" s="19"/>
      <c r="H2" s="2"/>
    </row>
    <row r="3" spans="1:14" ht="16.5" thickBot="1">
      <c r="A3" s="18"/>
      <c r="C3" s="30"/>
      <c r="D3" s="19"/>
      <c r="E3" s="19"/>
      <c r="F3" s="19"/>
      <c r="G3" s="19"/>
      <c r="H3" s="2"/>
    </row>
    <row r="4" spans="1:14" ht="57" customHeight="1" thickBot="1">
      <c r="A4" s="41" t="s">
        <v>107</v>
      </c>
      <c r="B4" s="151" t="s">
        <v>108</v>
      </c>
      <c r="C4" s="152"/>
      <c r="D4" s="798" t="s">
        <v>109</v>
      </c>
      <c r="E4" s="799"/>
      <c r="F4" s="799"/>
      <c r="G4" s="800"/>
      <c r="H4" s="2"/>
      <c r="I4" s="801" t="s">
        <v>110</v>
      </c>
      <c r="J4" s="802"/>
      <c r="K4" s="802"/>
      <c r="L4" s="803"/>
    </row>
    <row r="5" spans="1:14" ht="15">
      <c r="A5" s="221" t="s">
        <v>2</v>
      </c>
      <c r="B5" s="222"/>
      <c r="C5" s="750" t="str">
        <f>INT((MONTH($B$2))/3)&amp;"Q"&amp;"-"&amp;YEAR($B$2)</f>
        <v>4Q-2023</v>
      </c>
      <c r="D5" s="750" t="str">
        <f>IF(INT(MONTH($B$2))=3, "4"&amp;"Q"&amp;"-"&amp;YEAR($B$2)-1, IF(INT(MONTH($B$2))=6, "1"&amp;"Q"&amp;"-"&amp;YEAR($B$2), IF(INT(MONTH($B$2))=9, "2"&amp;"Q"&amp;"-"&amp;YEAR($B$2),IF(INT(MONTH($B$2))=12, "3"&amp;"Q"&amp;"-"&amp;YEAR($B$2), 0))))</f>
        <v>3Q-2023</v>
      </c>
      <c r="E5" s="750" t="str">
        <f>IF(INT(MONTH($B$2))=3, "3"&amp;"Q"&amp;"-"&amp;YEAR($B$2)-1, IF(INT(MONTH($B$2))=6, "4"&amp;"Q"&amp;"-"&amp;YEAR($B$2)-1, IF(INT(MONTH($B$2))=9, "1"&amp;"Q"&amp;"-"&amp;YEAR($B$2),IF(INT(MONTH($B$2))=12, "2"&amp;"Q"&amp;"-"&amp;YEAR($B$2), 0))))</f>
        <v>2Q-2023</v>
      </c>
      <c r="F5" s="750" t="str">
        <f>IF(INT(MONTH($B$2))=3, "2"&amp;"Q"&amp;"-"&amp;YEAR($B$2)-1, IF(INT(MONTH($B$2))=6, "3"&amp;"Q"&amp;"-"&amp;YEAR($B$2)-1, IF(INT(MONTH($B$2))=9, "4"&amp;"Q"&amp;"-"&amp;YEAR($B$2)-1,IF(INT(MONTH($B$2))=12, "1"&amp;"Q"&amp;"-"&amp;YEAR($B$2), 0))))</f>
        <v>1Q-2023</v>
      </c>
      <c r="G5" s="751" t="str">
        <f>IF(INT(MONTH($B$2))=3, "1"&amp;"Q"&amp;"-"&amp;YEAR($B$2)-1, IF(INT(MONTH($B$2))=6, "2"&amp;"Q"&amp;"-"&amp;YEAR($B$2)-1, IF(INT(MONTH($B$2))=9, "3"&amp;"Q"&amp;"-"&amp;YEAR($B$2)-1,IF(INT(MONTH($B$2))=12, "4"&amp;"Q"&amp;"-"&amp;YEAR($B$2)-1, 0))))</f>
        <v>4Q-2022</v>
      </c>
      <c r="I5" s="749" t="s">
        <v>980</v>
      </c>
      <c r="J5" s="750" t="s">
        <v>981</v>
      </c>
      <c r="K5" s="750" t="s">
        <v>982</v>
      </c>
      <c r="L5" s="751" t="s">
        <v>983</v>
      </c>
    </row>
    <row r="6" spans="1:14" ht="15">
      <c r="A6" s="358"/>
      <c r="B6" s="359" t="s">
        <v>111</v>
      </c>
      <c r="C6" s="1"/>
      <c r="D6" s="1"/>
      <c r="E6" s="1"/>
      <c r="F6" s="1"/>
      <c r="G6" s="223"/>
      <c r="I6" s="661"/>
      <c r="J6" s="1"/>
      <c r="K6" s="1"/>
      <c r="L6" s="223"/>
    </row>
    <row r="7" spans="1:14" ht="15">
      <c r="A7" s="358"/>
      <c r="B7" s="360" t="s">
        <v>112</v>
      </c>
      <c r="C7" s="1"/>
      <c r="D7" s="1"/>
      <c r="E7" s="1"/>
      <c r="F7" s="1"/>
      <c r="G7" s="223"/>
      <c r="I7" s="661"/>
      <c r="J7" s="1"/>
      <c r="K7" s="1"/>
      <c r="L7" s="223"/>
    </row>
    <row r="8" spans="1:14" ht="15">
      <c r="A8" s="338">
        <v>1</v>
      </c>
      <c r="B8" s="339" t="s">
        <v>113</v>
      </c>
      <c r="C8" s="361">
        <v>76177762.47709997</v>
      </c>
      <c r="D8" s="362">
        <v>75063474.130399972</v>
      </c>
      <c r="E8" s="362">
        <v>71048290.556800008</v>
      </c>
      <c r="F8" s="362">
        <v>68701450.83510001</v>
      </c>
      <c r="G8" s="363">
        <v>67914369.171800002</v>
      </c>
      <c r="I8" s="662">
        <v>70270743.020500004</v>
      </c>
      <c r="J8" s="663">
        <v>66960275.990000002</v>
      </c>
      <c r="K8" s="663">
        <v>64939308.741399996</v>
      </c>
      <c r="L8" s="664">
        <v>61929824.051799998</v>
      </c>
      <c r="N8" s="786"/>
    </row>
    <row r="9" spans="1:14" ht="15">
      <c r="A9" s="338">
        <v>2</v>
      </c>
      <c r="B9" s="339" t="s">
        <v>114</v>
      </c>
      <c r="C9" s="361">
        <v>76177762.47709997</v>
      </c>
      <c r="D9" s="362">
        <v>75063474.130399972</v>
      </c>
      <c r="E9" s="362">
        <v>71048290.556800008</v>
      </c>
      <c r="F9" s="362">
        <v>68701450.83510001</v>
      </c>
      <c r="G9" s="363">
        <v>67914369.171800002</v>
      </c>
      <c r="I9" s="662">
        <v>70270743.020500004</v>
      </c>
      <c r="J9" s="663">
        <v>66960275.990000002</v>
      </c>
      <c r="K9" s="663">
        <v>64939308.741399996</v>
      </c>
      <c r="L9" s="664">
        <v>61929824.051799998</v>
      </c>
    </row>
    <row r="10" spans="1:14" ht="15">
      <c r="A10" s="338">
        <v>3</v>
      </c>
      <c r="B10" s="339" t="s">
        <v>115</v>
      </c>
      <c r="C10" s="361">
        <v>76177762.47709997</v>
      </c>
      <c r="D10" s="362">
        <v>75063474.130399972</v>
      </c>
      <c r="E10" s="362">
        <v>71048290.556800008</v>
      </c>
      <c r="F10" s="362">
        <v>68701450.83510001</v>
      </c>
      <c r="G10" s="363">
        <v>67914369.171800002</v>
      </c>
      <c r="I10" s="662">
        <v>72502469.535014883</v>
      </c>
      <c r="J10" s="663">
        <v>69110597.453292623</v>
      </c>
      <c r="K10" s="663">
        <v>67062035.900080748</v>
      </c>
      <c r="L10" s="664">
        <v>63698330.341399997</v>
      </c>
    </row>
    <row r="11" spans="1:14" ht="15">
      <c r="A11" s="338">
        <v>4</v>
      </c>
      <c r="B11" s="339" t="s">
        <v>116</v>
      </c>
      <c r="C11" s="361">
        <v>21699033.186707731</v>
      </c>
      <c r="D11" s="362">
        <v>21030106.739732388</v>
      </c>
      <c r="E11" s="362">
        <v>17937153.35541575</v>
      </c>
      <c r="F11" s="362">
        <v>17696645.905731201</v>
      </c>
      <c r="G11" s="363">
        <v>14863068.758983808</v>
      </c>
      <c r="I11" s="662">
        <v>16587877.147518376</v>
      </c>
      <c r="J11" s="663">
        <v>15030191.199942239</v>
      </c>
      <c r="K11" s="663">
        <v>13062596.089033945</v>
      </c>
      <c r="L11" s="664">
        <v>11637787.981103646</v>
      </c>
    </row>
    <row r="12" spans="1:14" ht="15">
      <c r="A12" s="338">
        <v>5</v>
      </c>
      <c r="B12" s="339" t="s">
        <v>117</v>
      </c>
      <c r="C12" s="361">
        <v>27720734.446571756</v>
      </c>
      <c r="D12" s="362">
        <v>27189002.942214493</v>
      </c>
      <c r="E12" s="362">
        <v>23390988.858489852</v>
      </c>
      <c r="F12" s="362">
        <v>23009259.350178763</v>
      </c>
      <c r="G12" s="363">
        <v>19150780.345311746</v>
      </c>
      <c r="I12" s="662">
        <v>22162755.160000227</v>
      </c>
      <c r="J12" s="663">
        <v>20078311.386007197</v>
      </c>
      <c r="K12" s="663">
        <v>17419077.371625457</v>
      </c>
      <c r="L12" s="664">
        <v>15519252.221491393</v>
      </c>
    </row>
    <row r="13" spans="1:14" ht="15">
      <c r="A13" s="338">
        <v>6</v>
      </c>
      <c r="B13" s="339" t="s">
        <v>118</v>
      </c>
      <c r="C13" s="361">
        <v>35703312.595429011</v>
      </c>
      <c r="D13" s="362">
        <v>35351893.256285988</v>
      </c>
      <c r="E13" s="362">
        <v>30619732.47798647</v>
      </c>
      <c r="F13" s="362">
        <v>30050820.466905016</v>
      </c>
      <c r="G13" s="363">
        <v>26737884.973558109</v>
      </c>
      <c r="I13" s="662">
        <v>29550340.21333364</v>
      </c>
      <c r="J13" s="663">
        <v>26771081.848009598</v>
      </c>
      <c r="K13" s="663">
        <v>25059680.248211566</v>
      </c>
      <c r="L13" s="664">
        <v>22354404.379186705</v>
      </c>
    </row>
    <row r="14" spans="1:14" ht="15">
      <c r="A14" s="358"/>
      <c r="B14" s="359" t="s">
        <v>119</v>
      </c>
      <c r="C14" s="1"/>
      <c r="D14" s="1"/>
      <c r="E14" s="1"/>
      <c r="F14" s="1"/>
      <c r="G14" s="223"/>
      <c r="I14" s="661"/>
      <c r="J14" s="1"/>
      <c r="K14" s="1"/>
      <c r="L14" s="223"/>
    </row>
    <row r="15" spans="1:14" ht="21.95" customHeight="1">
      <c r="A15" s="338">
        <v>7</v>
      </c>
      <c r="B15" s="339" t="s">
        <v>120</v>
      </c>
      <c r="C15" s="364">
        <v>225290666.33743203</v>
      </c>
      <c r="D15" s="362">
        <v>224502181.061167</v>
      </c>
      <c r="E15" s="362">
        <v>200048238.71663296</v>
      </c>
      <c r="F15" s="362">
        <v>194865021.32186204</v>
      </c>
      <c r="G15" s="363">
        <v>192339646.76474002</v>
      </c>
      <c r="I15" s="662">
        <v>198433140.25768998</v>
      </c>
      <c r="J15" s="663">
        <v>191926825.28431001</v>
      </c>
      <c r="K15" s="663">
        <v>190046070.13245997</v>
      </c>
      <c r="L15" s="664">
        <v>167294874.42378101</v>
      </c>
    </row>
    <row r="16" spans="1:14" ht="15">
      <c r="A16" s="358"/>
      <c r="B16" s="359" t="s">
        <v>121</v>
      </c>
      <c r="C16" s="1"/>
      <c r="D16" s="1"/>
      <c r="E16" s="1"/>
      <c r="F16" s="1"/>
      <c r="G16" s="223"/>
      <c r="I16" s="661"/>
      <c r="J16" s="1"/>
      <c r="K16" s="1"/>
      <c r="L16" s="223"/>
    </row>
    <row r="17" spans="1:12" s="4" customFormat="1" ht="15">
      <c r="A17" s="338"/>
      <c r="B17" s="360" t="s">
        <v>122</v>
      </c>
      <c r="C17" s="1"/>
      <c r="D17" s="1"/>
      <c r="E17" s="1"/>
      <c r="F17" s="1"/>
      <c r="G17" s="223"/>
      <c r="I17" s="661"/>
      <c r="J17" s="1"/>
      <c r="K17" s="1"/>
      <c r="L17" s="223"/>
    </row>
    <row r="18" spans="1:12" ht="15">
      <c r="A18" s="337">
        <v>8</v>
      </c>
      <c r="B18" s="365" t="s">
        <v>123</v>
      </c>
      <c r="C18" s="374">
        <v>0.3381310185438563</v>
      </c>
      <c r="D18" s="375">
        <v>0.33435521105226351</v>
      </c>
      <c r="E18" s="375">
        <v>0.35515579148606979</v>
      </c>
      <c r="F18" s="375">
        <v>0.3525591733655708</v>
      </c>
      <c r="G18" s="376">
        <v>0.35309604813234047</v>
      </c>
      <c r="I18" s="665">
        <v>0.35412806010752412</v>
      </c>
      <c r="J18" s="666">
        <v>0.34888440368254242</v>
      </c>
      <c r="K18" s="666">
        <v>0.34170298126205939</v>
      </c>
      <c r="L18" s="667">
        <v>0.37317322941268083</v>
      </c>
    </row>
    <row r="19" spans="1:12" ht="15" customHeight="1">
      <c r="A19" s="337">
        <v>9</v>
      </c>
      <c r="B19" s="365" t="s">
        <v>124</v>
      </c>
      <c r="C19" s="374">
        <v>0.3381310185438563</v>
      </c>
      <c r="D19" s="375">
        <v>0.33435521105226351</v>
      </c>
      <c r="E19" s="375">
        <v>0.35515579148606979</v>
      </c>
      <c r="F19" s="375">
        <v>0.3525591733655708</v>
      </c>
      <c r="G19" s="376">
        <v>0.35309604813234047</v>
      </c>
      <c r="I19" s="665">
        <v>0.35412806010752412</v>
      </c>
      <c r="J19" s="666">
        <v>0.34888440368254242</v>
      </c>
      <c r="K19" s="666">
        <v>0.34170298126205939</v>
      </c>
      <c r="L19" s="667">
        <v>0.37317322941268083</v>
      </c>
    </row>
    <row r="20" spans="1:12" ht="15">
      <c r="A20" s="337">
        <v>10</v>
      </c>
      <c r="B20" s="365" t="s">
        <v>125</v>
      </c>
      <c r="C20" s="374">
        <v>0.3381310185438563</v>
      </c>
      <c r="D20" s="375">
        <v>0.33435521105226351</v>
      </c>
      <c r="E20" s="375">
        <v>0.35515579148606979</v>
      </c>
      <c r="F20" s="375">
        <v>0.3525591733655708</v>
      </c>
      <c r="G20" s="376">
        <v>0.35309604813234047</v>
      </c>
      <c r="I20" s="665">
        <v>0.36537480302363534</v>
      </c>
      <c r="J20" s="666">
        <v>0.3600882646337526</v>
      </c>
      <c r="K20" s="666">
        <v>0.35287252113837064</v>
      </c>
      <c r="L20" s="667">
        <v>0.38444503494889704</v>
      </c>
    </row>
    <row r="21" spans="1:12" ht="15">
      <c r="A21" s="337">
        <v>11</v>
      </c>
      <c r="B21" s="339" t="s">
        <v>116</v>
      </c>
      <c r="C21" s="374">
        <v>9.6315721993594366E-2</v>
      </c>
      <c r="D21" s="375">
        <v>9.3674398352515814E-2</v>
      </c>
      <c r="E21" s="375">
        <v>8.9664140361783495E-2</v>
      </c>
      <c r="F21" s="375">
        <v>9.0814892204287997E-2</v>
      </c>
      <c r="G21" s="376">
        <v>7.7275117267754739E-2</v>
      </c>
      <c r="I21" s="665">
        <v>8.3594288363208716E-2</v>
      </c>
      <c r="J21" s="666">
        <v>7.8312092005259432E-2</v>
      </c>
      <c r="K21" s="666">
        <v>6.8733839536536917E-2</v>
      </c>
      <c r="L21" s="667">
        <v>7.2584580052117403E-2</v>
      </c>
    </row>
    <row r="22" spans="1:12" ht="15">
      <c r="A22" s="337">
        <v>12</v>
      </c>
      <c r="B22" s="339" t="s">
        <v>117</v>
      </c>
      <c r="C22" s="374">
        <v>0.12304430936811499</v>
      </c>
      <c r="D22" s="375">
        <v>0.12110796792128573</v>
      </c>
      <c r="E22" s="375">
        <v>0.11692674231250312</v>
      </c>
      <c r="F22" s="375">
        <v>0.11807793514760126</v>
      </c>
      <c r="G22" s="376">
        <v>9.9567513341313335E-2</v>
      </c>
      <c r="I22" s="665">
        <v>0.11168877905786881</v>
      </c>
      <c r="J22" s="666">
        <v>0.1046144089356153</v>
      </c>
      <c r="K22" s="666">
        <v>9.1657130081587879E-2</v>
      </c>
      <c r="L22" s="667">
        <v>9.6792619519082801E-2</v>
      </c>
    </row>
    <row r="23" spans="1:12" ht="15">
      <c r="A23" s="337">
        <v>13</v>
      </c>
      <c r="B23" s="339" t="s">
        <v>118</v>
      </c>
      <c r="C23" s="374">
        <v>0.15847666117669476</v>
      </c>
      <c r="D23" s="375">
        <v>0.15746792788019351</v>
      </c>
      <c r="E23" s="375">
        <v>0.15306174487923946</v>
      </c>
      <c r="F23" s="375">
        <v>0.15421351796775029</v>
      </c>
      <c r="G23" s="376">
        <v>0.1390139028708029</v>
      </c>
      <c r="I23" s="665">
        <v>0.14891837207715841</v>
      </c>
      <c r="J23" s="666">
        <v>0.1394858785808204</v>
      </c>
      <c r="K23" s="666">
        <v>0.13186108100391264</v>
      </c>
      <c r="L23" s="667">
        <v>0.14033257381233352</v>
      </c>
    </row>
    <row r="24" spans="1:12" ht="15">
      <c r="A24" s="358"/>
      <c r="B24" s="359" t="s">
        <v>126</v>
      </c>
      <c r="C24" s="1"/>
      <c r="D24" s="1"/>
      <c r="E24" s="1"/>
      <c r="F24" s="1"/>
      <c r="G24" s="223"/>
      <c r="H24" s="742"/>
      <c r="I24" s="1"/>
      <c r="J24" s="1"/>
      <c r="K24" s="1"/>
      <c r="L24" s="745"/>
    </row>
    <row r="25" spans="1:12" ht="15" customHeight="1">
      <c r="A25" s="366">
        <v>14</v>
      </c>
      <c r="B25" s="367" t="s">
        <v>127</v>
      </c>
      <c r="C25" s="695">
        <v>8.1437324244582943E-2</v>
      </c>
      <c r="D25" s="375">
        <v>8.1010872777489265E-2</v>
      </c>
      <c r="E25" s="375">
        <v>7.9446283521211081E-2</v>
      </c>
      <c r="F25" s="375">
        <v>7.5128832760441494E-2</v>
      </c>
      <c r="G25" s="376">
        <v>7.2310545488942501E-2</v>
      </c>
      <c r="H25" s="742"/>
      <c r="I25" s="737">
        <v>8.4075960708467332E-2</v>
      </c>
      <c r="J25" s="375">
        <v>7.5670847895601218E-2</v>
      </c>
      <c r="K25" s="375">
        <v>7.3068981061585478E-2</v>
      </c>
      <c r="L25" s="667">
        <v>7.2437841777855047E-2</v>
      </c>
    </row>
    <row r="26" spans="1:12" ht="15">
      <c r="A26" s="366">
        <v>15</v>
      </c>
      <c r="B26" s="367" t="s">
        <v>128</v>
      </c>
      <c r="C26" s="695">
        <v>1.440445356990961E-2</v>
      </c>
      <c r="D26" s="375">
        <v>1.3841594093088511E-2</v>
      </c>
      <c r="E26" s="375">
        <v>1.2984945659887993E-2</v>
      </c>
      <c r="F26" s="375">
        <v>1.1166288166905004E-2</v>
      </c>
      <c r="G26" s="376">
        <v>7.1965464536527697E-3</v>
      </c>
      <c r="H26" s="742"/>
      <c r="I26" s="737">
        <v>1.2773880586288254E-2</v>
      </c>
      <c r="J26" s="375">
        <v>1.0968348347472638E-2</v>
      </c>
      <c r="K26" s="375">
        <v>7.1124818294527421E-3</v>
      </c>
      <c r="L26" s="667">
        <v>6.3215683380952944E-3</v>
      </c>
    </row>
    <row r="27" spans="1:12" ht="15">
      <c r="A27" s="366">
        <v>16</v>
      </c>
      <c r="B27" s="367" t="s">
        <v>129</v>
      </c>
      <c r="C27" s="695">
        <v>4.179938541579159E-2</v>
      </c>
      <c r="D27" s="375">
        <v>4.4296984077796496E-2</v>
      </c>
      <c r="E27" s="375">
        <v>4.3453625103633826E-2</v>
      </c>
      <c r="F27" s="375">
        <v>4.3440700572582536E-2</v>
      </c>
      <c r="G27" s="376">
        <v>4.3306946006420717E-2</v>
      </c>
      <c r="H27" s="742"/>
      <c r="I27" s="737">
        <v>4.6667926704206372E-2</v>
      </c>
      <c r="J27" s="375">
        <v>4.2540589620212774E-2</v>
      </c>
      <c r="K27" s="375">
        <v>4.2611346862422371E-2</v>
      </c>
      <c r="L27" s="667">
        <v>4.2671038462859502E-2</v>
      </c>
    </row>
    <row r="28" spans="1:12" ht="15">
      <c r="A28" s="366">
        <v>17</v>
      </c>
      <c r="B28" s="367" t="s">
        <v>130</v>
      </c>
      <c r="C28" s="695">
        <v>6.7032870674673325E-2</v>
      </c>
      <c r="D28" s="375">
        <v>6.7169278684400743E-2</v>
      </c>
      <c r="E28" s="375">
        <v>6.6461337861323078E-2</v>
      </c>
      <c r="F28" s="375">
        <v>6.3962544593536494E-2</v>
      </c>
      <c r="G28" s="376">
        <v>6.5113999035289735E-2</v>
      </c>
      <c r="H28" s="742"/>
      <c r="I28" s="737">
        <v>7.130207632266812E-2</v>
      </c>
      <c r="J28" s="375">
        <v>6.4702499548128567E-2</v>
      </c>
      <c r="K28" s="375">
        <v>6.5956499232132731E-2</v>
      </c>
      <c r="L28" s="667">
        <v>6.611627343975976E-2</v>
      </c>
    </row>
    <row r="29" spans="1:12" ht="15">
      <c r="A29" s="366">
        <v>18</v>
      </c>
      <c r="B29" s="367" t="s">
        <v>131</v>
      </c>
      <c r="C29" s="695">
        <v>3.797745041860788E-2</v>
      </c>
      <c r="D29" s="375">
        <v>4.408522604481125E-2</v>
      </c>
      <c r="E29" s="375">
        <v>2.7148736847027954E-2</v>
      </c>
      <c r="F29" s="375">
        <v>7.0760627124492213E-3</v>
      </c>
      <c r="G29" s="376">
        <v>3.0343180426338413E-2</v>
      </c>
      <c r="H29" s="742"/>
      <c r="I29" s="737">
        <v>5.5772761091310068E-2</v>
      </c>
      <c r="J29" s="375">
        <v>4.1394148926379278E-2</v>
      </c>
      <c r="K29" s="375">
        <v>3.5298406250330441E-2</v>
      </c>
      <c r="L29" s="667">
        <v>4.3930189693015834E-2</v>
      </c>
    </row>
    <row r="30" spans="1:12" ht="15">
      <c r="A30" s="366">
        <v>19</v>
      </c>
      <c r="B30" s="367" t="s">
        <v>132</v>
      </c>
      <c r="C30" s="695">
        <v>0.10748477263757225</v>
      </c>
      <c r="D30" s="375">
        <v>0.12570749388390506</v>
      </c>
      <c r="E30" s="375">
        <v>7.6536527754367575E-2</v>
      </c>
      <c r="F30" s="375">
        <v>1.9895039356463664E-2</v>
      </c>
      <c r="G30" s="376">
        <v>8.0438720102820133E-2</v>
      </c>
      <c r="H30" s="742"/>
      <c r="I30" s="737">
        <v>0.15968636175750262</v>
      </c>
      <c r="J30" s="375">
        <v>0.11843355097037249</v>
      </c>
      <c r="K30" s="375">
        <v>9.6486184250426488E-2</v>
      </c>
      <c r="L30" s="667">
        <v>0.11941992493100087</v>
      </c>
    </row>
    <row r="31" spans="1:12" ht="15">
      <c r="A31" s="358"/>
      <c r="B31" s="359" t="s">
        <v>133</v>
      </c>
      <c r="C31" s="696"/>
      <c r="D31" s="375"/>
      <c r="E31" s="375"/>
      <c r="F31" s="375"/>
      <c r="G31" s="376"/>
      <c r="H31" s="742"/>
      <c r="I31" s="1"/>
      <c r="J31" s="375"/>
      <c r="K31" s="375"/>
      <c r="L31" s="667"/>
    </row>
    <row r="32" spans="1:12" ht="15">
      <c r="A32" s="366">
        <v>20</v>
      </c>
      <c r="B32" s="367" t="s">
        <v>134</v>
      </c>
      <c r="C32" s="695">
        <v>2.8347691852669932E-2</v>
      </c>
      <c r="D32" s="375">
        <v>3.261294793781648E-2</v>
      </c>
      <c r="E32" s="375">
        <v>7.8493545978047155E-2</v>
      </c>
      <c r="F32" s="375">
        <v>0.11645621465138611</v>
      </c>
      <c r="G32" s="376">
        <v>8.5571842186823066E-2</v>
      </c>
      <c r="H32" s="742"/>
      <c r="I32" s="737">
        <v>7.9156302678034335E-2</v>
      </c>
      <c r="J32" s="375">
        <v>6.3431599619421394E-2</v>
      </c>
      <c r="K32" s="375">
        <v>8.1416031777507544E-2</v>
      </c>
      <c r="L32" s="667">
        <v>9.395471847779259E-2</v>
      </c>
    </row>
    <row r="33" spans="1:12" ht="15" customHeight="1">
      <c r="A33" s="366">
        <v>21</v>
      </c>
      <c r="B33" s="367" t="s">
        <v>135</v>
      </c>
      <c r="C33" s="695">
        <v>1.1290398856642276E-2</v>
      </c>
      <c r="D33" s="375">
        <v>1.7015828833038486E-2</v>
      </c>
      <c r="E33" s="375">
        <v>3.4162225050559811E-2</v>
      </c>
      <c r="F33" s="375">
        <v>3.9199282699205321E-2</v>
      </c>
      <c r="G33" s="376">
        <v>3.0824027530067414E-2</v>
      </c>
      <c r="H33" s="742"/>
      <c r="I33" s="737">
        <v>3.2353578318350756E-2</v>
      </c>
      <c r="J33" s="375">
        <v>4.4584941133013173E-2</v>
      </c>
      <c r="K33" s="375">
        <v>5.0133063263227085E-2</v>
      </c>
      <c r="L33" s="667">
        <v>5.313611015220579E-2</v>
      </c>
    </row>
    <row r="34" spans="1:12" ht="15">
      <c r="A34" s="366">
        <v>22</v>
      </c>
      <c r="B34" s="367" t="s">
        <v>136</v>
      </c>
      <c r="C34" s="695">
        <v>0.37684304003871782</v>
      </c>
      <c r="D34" s="375">
        <v>0.3989408031909974</v>
      </c>
      <c r="E34" s="375">
        <v>0.43631044629868593</v>
      </c>
      <c r="F34" s="375">
        <v>0.44420106194890874</v>
      </c>
      <c r="G34" s="376">
        <v>0.42636039995761005</v>
      </c>
      <c r="H34" s="742"/>
      <c r="I34" s="737">
        <v>0.43810045564026096</v>
      </c>
      <c r="J34" s="375">
        <v>0.44681128633845935</v>
      </c>
      <c r="K34" s="375">
        <v>0.4287870529131429</v>
      </c>
      <c r="L34" s="667">
        <v>0.41621169379105366</v>
      </c>
    </row>
    <row r="35" spans="1:12" ht="15" customHeight="1">
      <c r="A35" s="366">
        <v>23</v>
      </c>
      <c r="B35" s="367" t="s">
        <v>137</v>
      </c>
      <c r="C35" s="695">
        <v>0.49870356083246287</v>
      </c>
      <c r="D35" s="375">
        <v>0.46871340562573605</v>
      </c>
      <c r="E35" s="375">
        <v>0.45498688174399993</v>
      </c>
      <c r="F35" s="375">
        <v>0.47265038389922714</v>
      </c>
      <c r="G35" s="376">
        <v>0.53943180355456988</v>
      </c>
      <c r="H35" s="742"/>
      <c r="I35" s="737">
        <v>0.46285323267238176</v>
      </c>
      <c r="J35" s="375">
        <v>0.48328371314922014</v>
      </c>
      <c r="K35" s="375">
        <v>0.54356465967157108</v>
      </c>
      <c r="L35" s="667">
        <v>0.51579423699977434</v>
      </c>
    </row>
    <row r="36" spans="1:12" ht="15">
      <c r="A36" s="366">
        <v>24</v>
      </c>
      <c r="B36" s="367" t="s">
        <v>138</v>
      </c>
      <c r="C36" s="695">
        <v>0.32639339724172506</v>
      </c>
      <c r="D36" s="375">
        <v>0.27755397728330855</v>
      </c>
      <c r="E36" s="375">
        <v>0.13340761661516087</v>
      </c>
      <c r="F36" s="375">
        <v>6.9736573609740823E-2</v>
      </c>
      <c r="G36" s="376">
        <v>1.6872819026982518E-2</v>
      </c>
      <c r="H36" s="742"/>
      <c r="I36" s="737">
        <v>0.13844461422504914</v>
      </c>
      <c r="J36" s="375">
        <v>7.1428673974957529E-2</v>
      </c>
      <c r="K36" s="375">
        <v>1.3547047668128889E-2</v>
      </c>
      <c r="L36" s="667">
        <v>4.2425912934275445E-2</v>
      </c>
    </row>
    <row r="37" spans="1:12" ht="15" customHeight="1">
      <c r="A37" s="358"/>
      <c r="B37" s="359" t="s">
        <v>139</v>
      </c>
      <c r="C37" s="696"/>
      <c r="D37" s="375"/>
      <c r="E37" s="375"/>
      <c r="F37" s="375"/>
      <c r="G37" s="376"/>
      <c r="H37" s="742"/>
      <c r="I37" s="1"/>
      <c r="J37" s="375"/>
      <c r="K37" s="375"/>
      <c r="L37" s="667"/>
    </row>
    <row r="38" spans="1:12" ht="15" customHeight="1">
      <c r="A38" s="366">
        <v>25</v>
      </c>
      <c r="B38" s="367" t="s">
        <v>140</v>
      </c>
      <c r="C38" s="695">
        <v>0.25955351878304062</v>
      </c>
      <c r="D38" s="375">
        <v>0.39757865586735636</v>
      </c>
      <c r="E38" s="375">
        <v>0.37839951933595622</v>
      </c>
      <c r="F38" s="375">
        <v>0.37083524983533761</v>
      </c>
      <c r="G38" s="376">
        <v>0.47124136005419787</v>
      </c>
      <c r="H38" s="742"/>
      <c r="I38" s="737">
        <v>0.37864679455698846</v>
      </c>
      <c r="J38" s="375">
        <v>0.37316098150962618</v>
      </c>
      <c r="K38" s="375">
        <v>0.47807700236021572</v>
      </c>
      <c r="L38" s="667">
        <v>0.39714137433996349</v>
      </c>
    </row>
    <row r="39" spans="1:12" ht="15" customHeight="1">
      <c r="A39" s="366">
        <v>26</v>
      </c>
      <c r="B39" s="367" t="s">
        <v>141</v>
      </c>
      <c r="C39" s="705">
        <v>0.79541976740772169</v>
      </c>
      <c r="D39" s="375">
        <v>0.7170239980493055</v>
      </c>
      <c r="E39" s="375">
        <v>0.72435374096194627</v>
      </c>
      <c r="F39" s="375">
        <v>0.75311389577040544</v>
      </c>
      <c r="G39" s="376">
        <v>0.83266747184604506</v>
      </c>
      <c r="H39" s="742"/>
      <c r="I39" s="737">
        <v>0.72381758390811679</v>
      </c>
      <c r="J39" s="375">
        <v>0.75337213875469866</v>
      </c>
      <c r="K39" s="375">
        <v>0.83317999460281644</v>
      </c>
      <c r="L39" s="667">
        <v>0.81198674847013674</v>
      </c>
    </row>
    <row r="40" spans="1:12" ht="15" customHeight="1">
      <c r="A40" s="366">
        <v>27</v>
      </c>
      <c r="B40" s="368" t="s">
        <v>142</v>
      </c>
      <c r="C40" s="705">
        <v>0.3295695765671311</v>
      </c>
      <c r="D40" s="375">
        <v>0.37361183129130909</v>
      </c>
      <c r="E40" s="375">
        <v>0.37649355014935948</v>
      </c>
      <c r="F40" s="375">
        <v>0.35535394678899951</v>
      </c>
      <c r="G40" s="376">
        <v>0.40969722252841179</v>
      </c>
      <c r="H40" s="742"/>
      <c r="I40" s="737">
        <v>0.37673957600482116</v>
      </c>
      <c r="J40" s="375">
        <v>0.35758258203367826</v>
      </c>
      <c r="K40" s="375">
        <v>0.41492972933546751</v>
      </c>
      <c r="L40" s="667">
        <v>0.44531234629802635</v>
      </c>
    </row>
    <row r="41" spans="1:12" ht="15" customHeight="1">
      <c r="A41" s="372"/>
      <c r="B41" s="359" t="s">
        <v>143</v>
      </c>
      <c r="C41" s="1"/>
      <c r="D41" s="1"/>
      <c r="E41" s="1"/>
      <c r="F41" s="1"/>
      <c r="G41" s="223"/>
      <c r="H41" s="742"/>
      <c r="I41" s="1"/>
      <c r="J41" s="1"/>
      <c r="K41" s="1"/>
      <c r="L41" s="223"/>
    </row>
    <row r="42" spans="1:12" ht="15" customHeight="1">
      <c r="A42" s="366">
        <v>28</v>
      </c>
      <c r="B42" s="416" t="s">
        <v>144</v>
      </c>
      <c r="C42" s="368">
        <v>67272216.408699989</v>
      </c>
      <c r="D42" s="368">
        <v>81162044.067545295</v>
      </c>
      <c r="E42" s="368">
        <v>84379704.891293287</v>
      </c>
      <c r="F42" s="368">
        <v>84740539.316252604</v>
      </c>
      <c r="G42" s="371">
        <v>86881913.263500005</v>
      </c>
      <c r="H42" s="742"/>
      <c r="I42" s="738">
        <v>84379704.891293287</v>
      </c>
      <c r="J42" s="670">
        <v>84740539.316252604</v>
      </c>
      <c r="K42" s="670">
        <v>72581381.187383398</v>
      </c>
      <c r="L42" s="671">
        <v>72861641.754640087</v>
      </c>
    </row>
    <row r="43" spans="1:12" ht="15">
      <c r="A43" s="366">
        <v>29</v>
      </c>
      <c r="B43" s="367" t="s">
        <v>145</v>
      </c>
      <c r="C43" s="368">
        <v>52796636.371018492</v>
      </c>
      <c r="D43" s="369">
        <v>53729727.161729351</v>
      </c>
      <c r="E43" s="369">
        <v>51329268.201091357</v>
      </c>
      <c r="F43" s="369">
        <v>55039573.042716958</v>
      </c>
      <c r="G43" s="370">
        <v>54698303.922359988</v>
      </c>
      <c r="H43" s="742"/>
      <c r="I43" s="739">
        <v>51329268.201091357</v>
      </c>
      <c r="J43" s="668">
        <v>55039573.042716958</v>
      </c>
      <c r="K43" s="668">
        <v>49271385.584469236</v>
      </c>
      <c r="L43" s="669">
        <v>49643521.163465798</v>
      </c>
    </row>
    <row r="44" spans="1:12" ht="15">
      <c r="A44" s="412">
        <v>30</v>
      </c>
      <c r="B44" s="413" t="s">
        <v>146</v>
      </c>
      <c r="C44" s="695">
        <v>1.2741761792542439</v>
      </c>
      <c r="D44" s="375">
        <v>1.5105612545405862</v>
      </c>
      <c r="E44" s="375">
        <v>1.6438906660566655</v>
      </c>
      <c r="F44" s="375">
        <v>1.5396293000035506</v>
      </c>
      <c r="G44" s="376">
        <v>1.588384045450882</v>
      </c>
      <c r="H44" s="743"/>
      <c r="I44" s="737">
        <v>1.6438906660566655</v>
      </c>
      <c r="J44" s="375">
        <v>1.5396293000035506</v>
      </c>
      <c r="K44" s="375">
        <v>1.4730939738431401</v>
      </c>
      <c r="L44" s="667">
        <v>1.4676968927067411</v>
      </c>
    </row>
    <row r="45" spans="1:12" ht="15">
      <c r="A45" s="412"/>
      <c r="B45" s="359" t="s">
        <v>147</v>
      </c>
      <c r="C45" s="1"/>
      <c r="D45" s="1"/>
      <c r="E45" s="1"/>
      <c r="F45" s="1"/>
      <c r="G45" s="223"/>
      <c r="H45" s="742"/>
      <c r="I45" s="1"/>
      <c r="J45" s="1"/>
      <c r="K45" s="1"/>
      <c r="L45" s="223"/>
    </row>
    <row r="46" spans="1:12" ht="15">
      <c r="A46" s="412">
        <v>31</v>
      </c>
      <c r="B46" s="413" t="s">
        <v>148</v>
      </c>
      <c r="C46" s="414">
        <v>128754129.63356999</v>
      </c>
      <c r="D46" s="414">
        <v>134294831.10849997</v>
      </c>
      <c r="E46" s="414">
        <v>124389091.95397502</v>
      </c>
      <c r="F46" s="414">
        <v>117031452.54327002</v>
      </c>
      <c r="G46" s="415">
        <v>123161000.25957499</v>
      </c>
      <c r="H46" s="742"/>
      <c r="I46" s="740">
        <v>123637721.41767502</v>
      </c>
      <c r="J46" s="672">
        <v>115315881.69817001</v>
      </c>
      <c r="K46" s="672">
        <v>120333560.829175</v>
      </c>
      <c r="L46" s="746">
        <v>122850671.91226</v>
      </c>
    </row>
    <row r="47" spans="1:12" ht="15">
      <c r="A47" s="412">
        <v>32</v>
      </c>
      <c r="B47" s="413" t="s">
        <v>149</v>
      </c>
      <c r="C47" s="414">
        <v>105450190.7387791</v>
      </c>
      <c r="D47" s="414">
        <v>102461071.57417408</v>
      </c>
      <c r="E47" s="414">
        <v>88735548.829287559</v>
      </c>
      <c r="F47" s="414">
        <v>84850062.149581909</v>
      </c>
      <c r="G47" s="415">
        <v>79777336.040219471</v>
      </c>
      <c r="H47" s="742"/>
      <c r="I47" s="740">
        <v>88452595.980509982</v>
      </c>
      <c r="J47" s="672">
        <v>83873032.825949937</v>
      </c>
      <c r="K47" s="672">
        <v>75974892.468975037</v>
      </c>
      <c r="L47" s="746">
        <v>80500243.125565022</v>
      </c>
    </row>
    <row r="48" spans="1:12" thickBot="1">
      <c r="A48" s="85">
        <v>33</v>
      </c>
      <c r="B48" s="174" t="s">
        <v>150</v>
      </c>
      <c r="C48" s="682">
        <v>1.2209947533667278</v>
      </c>
      <c r="D48" s="682">
        <v>1.3106912610344961</v>
      </c>
      <c r="E48" s="682">
        <v>1.4017954877732142</v>
      </c>
      <c r="F48" s="682">
        <v>1.379273621944503</v>
      </c>
      <c r="G48" s="747">
        <v>1.5438093871357625</v>
      </c>
      <c r="H48" s="748"/>
      <c r="I48" s="741">
        <v>1.3977851079115629</v>
      </c>
      <c r="J48" s="682">
        <v>1.3748862752759763</v>
      </c>
      <c r="K48" s="682">
        <v>1.5838595741127792</v>
      </c>
      <c r="L48" s="744">
        <v>1.5260906941689156</v>
      </c>
    </row>
    <row r="49" spans="1:7">
      <c r="A49" s="21"/>
    </row>
    <row r="50" spans="1:7" ht="39.75">
      <c r="B50" s="24" t="s">
        <v>151</v>
      </c>
    </row>
    <row r="51" spans="1:7" ht="65.25">
      <c r="B51" s="267" t="s">
        <v>152</v>
      </c>
      <c r="D51" s="248"/>
      <c r="E51" s="248"/>
      <c r="F51" s="248"/>
      <c r="G51" s="248"/>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topLeftCell="A28" zoomScale="90" zoomScaleNormal="90" workbookViewId="0">
      <selection activeCell="E47" sqref="E47"/>
    </sheetView>
  </sheetViews>
  <sheetFormatPr defaultRowHeight="15"/>
  <cols>
    <col min="1" max="1" width="8.7109375" style="494" customWidth="1"/>
    <col min="2" max="2" width="69.28515625" style="471" customWidth="1"/>
    <col min="3" max="3" width="13.5703125" style="128" customWidth="1"/>
    <col min="4" max="4" width="14.42578125" style="128" customWidth="1"/>
    <col min="5" max="8" width="13.14062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4">
        <f>'1. key ratios'!B2</f>
        <v>45291</v>
      </c>
      <c r="C2" s="30"/>
      <c r="D2" s="249"/>
      <c r="E2" s="249"/>
      <c r="F2" s="249"/>
      <c r="G2" s="249"/>
    </row>
    <row r="3" spans="1:8" ht="15.75">
      <c r="A3" s="18"/>
      <c r="B3" s="17"/>
      <c r="C3" s="30"/>
      <c r="D3" s="249"/>
      <c r="E3" s="249"/>
      <c r="F3" s="249"/>
      <c r="G3" s="249"/>
    </row>
    <row r="4" spans="1:8" ht="21" customHeight="1">
      <c r="A4" s="807" t="s">
        <v>2</v>
      </c>
      <c r="B4" s="808" t="s">
        <v>49</v>
      </c>
      <c r="C4" s="810" t="s">
        <v>4</v>
      </c>
      <c r="D4" s="811"/>
      <c r="E4" s="812"/>
      <c r="F4" s="810" t="s">
        <v>5</v>
      </c>
      <c r="G4" s="811"/>
      <c r="H4" s="813"/>
    </row>
    <row r="5" spans="1:8" ht="21" customHeight="1">
      <c r="A5" s="807"/>
      <c r="B5" s="809"/>
      <c r="C5" s="683" t="s">
        <v>6</v>
      </c>
      <c r="D5" s="683" t="s">
        <v>7</v>
      </c>
      <c r="E5" s="683" t="s">
        <v>8</v>
      </c>
      <c r="F5" s="683" t="s">
        <v>6</v>
      </c>
      <c r="G5" s="683" t="s">
        <v>7</v>
      </c>
      <c r="H5" s="683" t="s">
        <v>8</v>
      </c>
    </row>
    <row r="6" spans="1:8" ht="26.45" customHeight="1">
      <c r="A6" s="807"/>
      <c r="B6" s="443" t="s">
        <v>50</v>
      </c>
      <c r="C6" s="814"/>
      <c r="D6" s="815"/>
      <c r="E6" s="815"/>
      <c r="F6" s="815"/>
      <c r="G6" s="815"/>
      <c r="H6" s="816"/>
    </row>
    <row r="7" spans="1:8" ht="23.1" customHeight="1">
      <c r="A7" s="485">
        <v>1</v>
      </c>
      <c r="B7" s="444" t="s">
        <v>51</v>
      </c>
      <c r="C7" s="768">
        <v>9925901.5099999998</v>
      </c>
      <c r="D7" s="768">
        <v>53980818.052599996</v>
      </c>
      <c r="E7" s="769">
        <f>C7+D7</f>
        <v>63906719.562599994</v>
      </c>
      <c r="F7" s="768">
        <v>27319053.609999999</v>
      </c>
      <c r="G7" s="768">
        <v>65088092.097999997</v>
      </c>
      <c r="H7" s="769">
        <f>F7+G7</f>
        <v>92407145.708000004</v>
      </c>
    </row>
    <row r="8" spans="1:8">
      <c r="A8" s="485">
        <v>1.1000000000000001</v>
      </c>
      <c r="B8" s="445" t="s">
        <v>52</v>
      </c>
      <c r="C8" s="768">
        <v>1660915.23</v>
      </c>
      <c r="D8" s="768">
        <v>4467262.0071</v>
      </c>
      <c r="E8" s="769">
        <f t="shared" ref="E8:E36" si="0">C8+D8</f>
        <v>6128177.2370999996</v>
      </c>
      <c r="F8" s="768">
        <v>2011542.08</v>
      </c>
      <c r="G8" s="768">
        <v>4515498.8705000002</v>
      </c>
      <c r="H8" s="769">
        <f t="shared" ref="H8:H36" si="1">F8+G8</f>
        <v>6527040.9505000003</v>
      </c>
    </row>
    <row r="9" spans="1:8">
      <c r="A9" s="485">
        <v>1.2</v>
      </c>
      <c r="B9" s="445" t="s">
        <v>53</v>
      </c>
      <c r="C9" s="768">
        <v>8236868.9100000001</v>
      </c>
      <c r="D9" s="768">
        <v>24908932.284699999</v>
      </c>
      <c r="E9" s="769">
        <f t="shared" si="0"/>
        <v>33145801.194699999</v>
      </c>
      <c r="F9" s="768">
        <v>19276985.789999999</v>
      </c>
      <c r="G9" s="768">
        <v>25930560.764899999</v>
      </c>
      <c r="H9" s="769">
        <f t="shared" si="1"/>
        <v>45207546.554899998</v>
      </c>
    </row>
    <row r="10" spans="1:8">
      <c r="A10" s="485">
        <v>1.3</v>
      </c>
      <c r="B10" s="445" t="s">
        <v>54</v>
      </c>
      <c r="C10" s="768">
        <v>28117.37</v>
      </c>
      <c r="D10" s="768">
        <v>24604623.7608</v>
      </c>
      <c r="E10" s="769">
        <f t="shared" si="0"/>
        <v>24632741.130800001</v>
      </c>
      <c r="F10" s="768">
        <v>6030525.7400000002</v>
      </c>
      <c r="G10" s="768">
        <v>34642032.4626</v>
      </c>
      <c r="H10" s="769">
        <f t="shared" si="1"/>
        <v>40672558.202600002</v>
      </c>
    </row>
    <row r="11" spans="1:8">
      <c r="A11" s="485">
        <v>2</v>
      </c>
      <c r="B11" s="446" t="s">
        <v>10</v>
      </c>
      <c r="C11" s="768"/>
      <c r="D11" s="768"/>
      <c r="E11" s="769">
        <f t="shared" si="0"/>
        <v>0</v>
      </c>
      <c r="F11" s="768"/>
      <c r="G11" s="768"/>
      <c r="H11" s="769">
        <f t="shared" si="1"/>
        <v>0</v>
      </c>
    </row>
    <row r="12" spans="1:8">
      <c r="A12" s="485">
        <v>2.1</v>
      </c>
      <c r="B12" s="447" t="s">
        <v>55</v>
      </c>
      <c r="C12" s="768"/>
      <c r="D12" s="768"/>
      <c r="E12" s="769">
        <f t="shared" si="0"/>
        <v>0</v>
      </c>
      <c r="F12" s="768"/>
      <c r="G12" s="768"/>
      <c r="H12" s="769">
        <f t="shared" si="1"/>
        <v>0</v>
      </c>
    </row>
    <row r="13" spans="1:8" ht="26.45" customHeight="1">
      <c r="A13" s="485">
        <v>3</v>
      </c>
      <c r="B13" s="448" t="s">
        <v>56</v>
      </c>
      <c r="C13" s="768"/>
      <c r="D13" s="768"/>
      <c r="E13" s="769">
        <f t="shared" si="0"/>
        <v>0</v>
      </c>
      <c r="F13" s="768"/>
      <c r="G13" s="768"/>
      <c r="H13" s="769">
        <f t="shared" si="1"/>
        <v>0</v>
      </c>
    </row>
    <row r="14" spans="1:8" ht="26.45" customHeight="1">
      <c r="A14" s="485">
        <v>4</v>
      </c>
      <c r="B14" s="449" t="s">
        <v>57</v>
      </c>
      <c r="C14" s="768"/>
      <c r="D14" s="768"/>
      <c r="E14" s="769">
        <f t="shared" si="0"/>
        <v>0</v>
      </c>
      <c r="F14" s="768"/>
      <c r="G14" s="768"/>
      <c r="H14" s="769">
        <f t="shared" si="1"/>
        <v>0</v>
      </c>
    </row>
    <row r="15" spans="1:8" ht="24.6" customHeight="1">
      <c r="A15" s="485">
        <v>5</v>
      </c>
      <c r="B15" s="449" t="s">
        <v>13</v>
      </c>
      <c r="C15" s="770"/>
      <c r="D15" s="770"/>
      <c r="E15" s="771">
        <f t="shared" si="0"/>
        <v>0</v>
      </c>
      <c r="F15" s="770">
        <v>0</v>
      </c>
      <c r="G15" s="770">
        <v>0</v>
      </c>
      <c r="H15" s="771">
        <f t="shared" si="1"/>
        <v>0</v>
      </c>
    </row>
    <row r="16" spans="1:8">
      <c r="A16" s="485">
        <v>5.0999999999999996</v>
      </c>
      <c r="B16" s="450" t="s">
        <v>58</v>
      </c>
      <c r="C16" s="768"/>
      <c r="D16" s="768"/>
      <c r="E16" s="769">
        <f t="shared" si="0"/>
        <v>0</v>
      </c>
      <c r="F16" s="768"/>
      <c r="G16" s="768"/>
      <c r="H16" s="769">
        <f t="shared" si="1"/>
        <v>0</v>
      </c>
    </row>
    <row r="17" spans="1:8">
      <c r="A17" s="485">
        <v>5.2</v>
      </c>
      <c r="B17" s="450" t="s">
        <v>59</v>
      </c>
      <c r="C17" s="768"/>
      <c r="D17" s="768"/>
      <c r="E17" s="769">
        <f t="shared" si="0"/>
        <v>0</v>
      </c>
      <c r="F17" s="768"/>
      <c r="G17" s="768"/>
      <c r="H17" s="769">
        <f t="shared" si="1"/>
        <v>0</v>
      </c>
    </row>
    <row r="18" spans="1:8">
      <c r="A18" s="485">
        <v>5.3</v>
      </c>
      <c r="B18" s="450" t="s">
        <v>60</v>
      </c>
      <c r="C18" s="768"/>
      <c r="D18" s="768"/>
      <c r="E18" s="769">
        <f t="shared" si="0"/>
        <v>0</v>
      </c>
      <c r="F18" s="768"/>
      <c r="G18" s="768"/>
      <c r="H18" s="769">
        <f t="shared" si="1"/>
        <v>0</v>
      </c>
    </row>
    <row r="19" spans="1:8">
      <c r="A19" s="485">
        <v>6</v>
      </c>
      <c r="B19" s="448" t="s">
        <v>14</v>
      </c>
      <c r="C19" s="768">
        <v>87190682.935599998</v>
      </c>
      <c r="D19" s="768">
        <v>49307170.131100006</v>
      </c>
      <c r="E19" s="769">
        <f t="shared" si="0"/>
        <v>136497853.06670001</v>
      </c>
      <c r="F19" s="768">
        <v>57382429.640000008</v>
      </c>
      <c r="G19" s="768">
        <v>41496925.721999995</v>
      </c>
      <c r="H19" s="769">
        <f t="shared" si="1"/>
        <v>98879355.362000003</v>
      </c>
    </row>
    <row r="20" spans="1:8">
      <c r="A20" s="485">
        <v>6.1</v>
      </c>
      <c r="B20" s="450" t="s">
        <v>59</v>
      </c>
      <c r="C20" s="768">
        <v>5389584.2699999996</v>
      </c>
      <c r="D20" s="768"/>
      <c r="E20" s="769">
        <f t="shared" si="0"/>
        <v>5389584.2699999996</v>
      </c>
      <c r="F20" s="768">
        <v>1986530.28</v>
      </c>
      <c r="G20" s="768"/>
      <c r="H20" s="769">
        <f t="shared" si="1"/>
        <v>1986530.28</v>
      </c>
    </row>
    <row r="21" spans="1:8">
      <c r="A21" s="485">
        <v>6.2</v>
      </c>
      <c r="B21" s="450" t="s">
        <v>60</v>
      </c>
      <c r="C21" s="768">
        <v>81801098.665600002</v>
      </c>
      <c r="D21" s="768">
        <v>49307170.131100006</v>
      </c>
      <c r="E21" s="769">
        <f t="shared" si="0"/>
        <v>131108268.7967</v>
      </c>
      <c r="F21" s="768">
        <v>55395899.360000007</v>
      </c>
      <c r="G21" s="768">
        <v>41496925.721999995</v>
      </c>
      <c r="H21" s="769">
        <f t="shared" si="1"/>
        <v>96892825.082000002</v>
      </c>
    </row>
    <row r="22" spans="1:8">
      <c r="A22" s="485">
        <v>7</v>
      </c>
      <c r="B22" s="451" t="s">
        <v>61</v>
      </c>
      <c r="C22" s="768"/>
      <c r="D22" s="768"/>
      <c r="E22" s="769">
        <f t="shared" si="0"/>
        <v>0</v>
      </c>
      <c r="F22" s="768"/>
      <c r="G22" s="768"/>
      <c r="H22" s="769">
        <f t="shared" si="1"/>
        <v>0</v>
      </c>
    </row>
    <row r="23" spans="1:8" ht="21">
      <c r="A23" s="485">
        <v>8</v>
      </c>
      <c r="B23" s="452" t="s">
        <v>62</v>
      </c>
      <c r="C23" s="768"/>
      <c r="D23" s="768"/>
      <c r="E23" s="769">
        <f t="shared" si="0"/>
        <v>0</v>
      </c>
      <c r="F23" s="768"/>
      <c r="G23" s="768"/>
      <c r="H23" s="769">
        <f t="shared" si="1"/>
        <v>0</v>
      </c>
    </row>
    <row r="24" spans="1:8">
      <c r="A24" s="485">
        <v>9</v>
      </c>
      <c r="B24" s="449" t="s">
        <v>63</v>
      </c>
      <c r="C24" s="768">
        <v>4766423.8099999996</v>
      </c>
      <c r="D24" s="768">
        <v>0</v>
      </c>
      <c r="E24" s="769">
        <f t="shared" si="0"/>
        <v>4766423.8099999996</v>
      </c>
      <c r="F24" s="768">
        <v>5615577.1200000001</v>
      </c>
      <c r="G24" s="768">
        <v>0</v>
      </c>
      <c r="H24" s="769">
        <f t="shared" si="1"/>
        <v>5615577.1200000001</v>
      </c>
    </row>
    <row r="25" spans="1:8">
      <c r="A25" s="485">
        <v>9.1</v>
      </c>
      <c r="B25" s="453" t="s">
        <v>64</v>
      </c>
      <c r="C25" s="768">
        <v>4766423.8099999996</v>
      </c>
      <c r="D25" s="768"/>
      <c r="E25" s="769">
        <f t="shared" si="0"/>
        <v>4766423.8099999996</v>
      </c>
      <c r="F25" s="768">
        <v>5615577.1200000001</v>
      </c>
      <c r="G25" s="768"/>
      <c r="H25" s="769">
        <f t="shared" si="1"/>
        <v>5615577.1200000001</v>
      </c>
    </row>
    <row r="26" spans="1:8">
      <c r="A26" s="485">
        <v>9.1999999999999993</v>
      </c>
      <c r="B26" s="453" t="s">
        <v>65</v>
      </c>
      <c r="C26" s="768"/>
      <c r="D26" s="768"/>
      <c r="E26" s="769">
        <f t="shared" si="0"/>
        <v>0</v>
      </c>
      <c r="F26" s="768"/>
      <c r="G26" s="768"/>
      <c r="H26" s="769">
        <f t="shared" si="1"/>
        <v>0</v>
      </c>
    </row>
    <row r="27" spans="1:8">
      <c r="A27" s="485">
        <v>10</v>
      </c>
      <c r="B27" s="449" t="s">
        <v>66</v>
      </c>
      <c r="C27" s="768">
        <v>871005.29</v>
      </c>
      <c r="D27" s="768">
        <v>0</v>
      </c>
      <c r="E27" s="769">
        <f t="shared" si="0"/>
        <v>871005.29</v>
      </c>
      <c r="F27" s="768">
        <v>976798.92</v>
      </c>
      <c r="G27" s="768">
        <v>0</v>
      </c>
      <c r="H27" s="769">
        <f t="shared" si="1"/>
        <v>976798.92</v>
      </c>
    </row>
    <row r="28" spans="1:8">
      <c r="A28" s="485">
        <v>10.1</v>
      </c>
      <c r="B28" s="453" t="s">
        <v>67</v>
      </c>
      <c r="C28" s="768"/>
      <c r="D28" s="768"/>
      <c r="E28" s="769">
        <f t="shared" si="0"/>
        <v>0</v>
      </c>
      <c r="F28" s="768"/>
      <c r="G28" s="768"/>
      <c r="H28" s="769">
        <f t="shared" si="1"/>
        <v>0</v>
      </c>
    </row>
    <row r="29" spans="1:8">
      <c r="A29" s="485">
        <v>10.199999999999999</v>
      </c>
      <c r="B29" s="453" t="s">
        <v>68</v>
      </c>
      <c r="C29" s="768">
        <v>871005.29</v>
      </c>
      <c r="D29" s="768"/>
      <c r="E29" s="769">
        <f t="shared" si="0"/>
        <v>871005.29</v>
      </c>
      <c r="F29" s="768">
        <v>976798.92</v>
      </c>
      <c r="G29" s="768"/>
      <c r="H29" s="769">
        <f t="shared" si="1"/>
        <v>976798.92</v>
      </c>
    </row>
    <row r="30" spans="1:8">
      <c r="A30" s="485">
        <v>11</v>
      </c>
      <c r="B30" s="449" t="s">
        <v>69</v>
      </c>
      <c r="C30" s="768">
        <v>0</v>
      </c>
      <c r="D30" s="768">
        <v>0</v>
      </c>
      <c r="E30" s="769">
        <f t="shared" si="0"/>
        <v>0</v>
      </c>
      <c r="F30" s="768">
        <v>0</v>
      </c>
      <c r="G30" s="768">
        <v>0</v>
      </c>
      <c r="H30" s="769">
        <f t="shared" si="1"/>
        <v>0</v>
      </c>
    </row>
    <row r="31" spans="1:8">
      <c r="A31" s="485">
        <v>11.1</v>
      </c>
      <c r="B31" s="453" t="s">
        <v>70</v>
      </c>
      <c r="C31" s="768">
        <v>0</v>
      </c>
      <c r="D31" s="768">
        <v>0</v>
      </c>
      <c r="E31" s="769">
        <f t="shared" si="0"/>
        <v>0</v>
      </c>
      <c r="F31" s="768">
        <v>0</v>
      </c>
      <c r="G31" s="768">
        <v>0</v>
      </c>
      <c r="H31" s="769">
        <f t="shared" si="1"/>
        <v>0</v>
      </c>
    </row>
    <row r="32" spans="1:8">
      <c r="A32" s="485">
        <v>11.2</v>
      </c>
      <c r="B32" s="453" t="s">
        <v>71</v>
      </c>
      <c r="C32" s="768">
        <v>0</v>
      </c>
      <c r="D32" s="768">
        <v>0</v>
      </c>
      <c r="E32" s="769">
        <f t="shared" si="0"/>
        <v>0</v>
      </c>
      <c r="F32" s="768">
        <v>0</v>
      </c>
      <c r="G32" s="768">
        <v>0</v>
      </c>
      <c r="H32" s="769">
        <f t="shared" si="1"/>
        <v>0</v>
      </c>
    </row>
    <row r="33" spans="1:8">
      <c r="A33" s="485">
        <v>13</v>
      </c>
      <c r="B33" s="449" t="s">
        <v>15</v>
      </c>
      <c r="C33" s="768">
        <v>1574128.42</v>
      </c>
      <c r="D33" s="768">
        <v>500532.59590000007</v>
      </c>
      <c r="E33" s="769">
        <f t="shared" si="0"/>
        <v>2074661.0159</v>
      </c>
      <c r="F33" s="768">
        <v>844707.44</v>
      </c>
      <c r="G33" s="768">
        <v>1330538.6853999996</v>
      </c>
      <c r="H33" s="769">
        <f t="shared" si="1"/>
        <v>2175246.1253999993</v>
      </c>
    </row>
    <row r="34" spans="1:8">
      <c r="A34" s="485">
        <v>13.1</v>
      </c>
      <c r="B34" s="454" t="s">
        <v>72</v>
      </c>
      <c r="C34" s="768">
        <v>67640</v>
      </c>
      <c r="D34" s="768"/>
      <c r="E34" s="769">
        <f t="shared" si="0"/>
        <v>67640</v>
      </c>
      <c r="F34" s="768">
        <v>124640</v>
      </c>
      <c r="G34" s="768"/>
      <c r="H34" s="769">
        <f t="shared" si="1"/>
        <v>124640</v>
      </c>
    </row>
    <row r="35" spans="1:8">
      <c r="A35" s="485">
        <v>13.2</v>
      </c>
      <c r="B35" s="454" t="s">
        <v>73</v>
      </c>
      <c r="C35" s="768">
        <v>0</v>
      </c>
      <c r="D35" s="768">
        <v>0</v>
      </c>
      <c r="E35" s="769">
        <f t="shared" si="0"/>
        <v>0</v>
      </c>
      <c r="F35" s="768"/>
      <c r="G35" s="768"/>
      <c r="H35" s="769">
        <f t="shared" si="1"/>
        <v>0</v>
      </c>
    </row>
    <row r="36" spans="1:8">
      <c r="A36" s="485">
        <v>14</v>
      </c>
      <c r="B36" s="455" t="s">
        <v>74</v>
      </c>
      <c r="C36" s="768">
        <v>104328141.96560001</v>
      </c>
      <c r="D36" s="768">
        <v>103788520.77959999</v>
      </c>
      <c r="E36" s="769">
        <f t="shared" si="0"/>
        <v>208116662.74520001</v>
      </c>
      <c r="F36" s="768">
        <v>92138566.730000004</v>
      </c>
      <c r="G36" s="768">
        <v>107915556.50539999</v>
      </c>
      <c r="H36" s="769">
        <f t="shared" si="1"/>
        <v>200054123.23539999</v>
      </c>
    </row>
    <row r="37" spans="1:8" ht="22.5" customHeight="1">
      <c r="A37" s="485"/>
      <c r="B37" s="456" t="s">
        <v>75</v>
      </c>
      <c r="C37" s="804"/>
      <c r="D37" s="805"/>
      <c r="E37" s="805"/>
      <c r="F37" s="805"/>
      <c r="G37" s="805"/>
      <c r="H37" s="806"/>
    </row>
    <row r="38" spans="1:8">
      <c r="A38" s="485">
        <v>15</v>
      </c>
      <c r="B38" s="457" t="s">
        <v>76</v>
      </c>
      <c r="C38" s="768"/>
      <c r="D38" s="768"/>
      <c r="E38" s="769">
        <f>C38+D38</f>
        <v>0</v>
      </c>
      <c r="F38" s="768"/>
      <c r="G38" s="768"/>
      <c r="H38" s="769">
        <f>F38+G38</f>
        <v>0</v>
      </c>
    </row>
    <row r="39" spans="1:8">
      <c r="A39" s="485">
        <v>15.1</v>
      </c>
      <c r="B39" s="458" t="s">
        <v>55</v>
      </c>
      <c r="C39" s="768"/>
      <c r="D39" s="768"/>
      <c r="E39" s="769">
        <f t="shared" ref="E39:E53" si="2">C39+D39</f>
        <v>0</v>
      </c>
      <c r="F39" s="768"/>
      <c r="G39" s="768"/>
      <c r="H39" s="769">
        <f t="shared" ref="H39:H53" si="3">F39+G39</f>
        <v>0</v>
      </c>
    </row>
    <row r="40" spans="1:8" ht="24" customHeight="1">
      <c r="A40" s="485">
        <v>16</v>
      </c>
      <c r="B40" s="451" t="s">
        <v>77</v>
      </c>
      <c r="C40" s="768"/>
      <c r="D40" s="768"/>
      <c r="E40" s="769">
        <f t="shared" si="2"/>
        <v>0</v>
      </c>
      <c r="F40" s="768"/>
      <c r="G40" s="768"/>
      <c r="H40" s="769">
        <f t="shared" si="3"/>
        <v>0</v>
      </c>
    </row>
    <row r="41" spans="1:8" ht="21">
      <c r="A41" s="485">
        <v>17</v>
      </c>
      <c r="B41" s="451" t="s">
        <v>78</v>
      </c>
      <c r="C41" s="768">
        <v>25505445.389999997</v>
      </c>
      <c r="D41" s="768">
        <v>102292128.15040001</v>
      </c>
      <c r="E41" s="769">
        <f>C41+D41</f>
        <v>127797573.54040001</v>
      </c>
      <c r="F41" s="768">
        <v>19218255.18</v>
      </c>
      <c r="G41" s="768">
        <v>102717844.55210002</v>
      </c>
      <c r="H41" s="769">
        <f t="shared" si="3"/>
        <v>121936099.73210001</v>
      </c>
    </row>
    <row r="42" spans="1:8">
      <c r="A42" s="485">
        <v>17.100000000000001</v>
      </c>
      <c r="B42" s="459" t="s">
        <v>79</v>
      </c>
      <c r="C42" s="768">
        <v>25203375.729999997</v>
      </c>
      <c r="D42" s="768">
        <v>101964567.50590001</v>
      </c>
      <c r="E42" s="769">
        <f t="shared" si="2"/>
        <v>127167943.23590001</v>
      </c>
      <c r="F42" s="768">
        <v>18715453.629999999</v>
      </c>
      <c r="G42" s="768">
        <v>102126004.31940001</v>
      </c>
      <c r="H42" s="769">
        <f t="shared" si="3"/>
        <v>120841457.94940001</v>
      </c>
    </row>
    <row r="43" spans="1:8">
      <c r="A43" s="485">
        <v>17.2</v>
      </c>
      <c r="B43" s="460" t="s">
        <v>80</v>
      </c>
      <c r="C43" s="768">
        <v>0</v>
      </c>
      <c r="D43" s="768">
        <v>5313.6167999999998</v>
      </c>
      <c r="E43" s="769">
        <f t="shared" si="2"/>
        <v>5313.6167999999998</v>
      </c>
      <c r="F43" s="768">
        <v>0</v>
      </c>
      <c r="G43" s="768">
        <v>200475.7977</v>
      </c>
      <c r="H43" s="769">
        <f t="shared" si="3"/>
        <v>200475.7977</v>
      </c>
    </row>
    <row r="44" spans="1:8">
      <c r="A44" s="485">
        <v>17.3</v>
      </c>
      <c r="B44" s="459" t="s">
        <v>81</v>
      </c>
      <c r="C44" s="768">
        <v>0</v>
      </c>
      <c r="D44" s="768"/>
      <c r="E44" s="769">
        <f t="shared" si="2"/>
        <v>0</v>
      </c>
      <c r="F44" s="768"/>
      <c r="G44" s="768"/>
      <c r="H44" s="769">
        <f t="shared" si="3"/>
        <v>0</v>
      </c>
    </row>
    <row r="45" spans="1:8">
      <c r="A45" s="485">
        <v>17.399999999999999</v>
      </c>
      <c r="B45" s="459" t="s">
        <v>82</v>
      </c>
      <c r="C45" s="768">
        <v>302069.65999999997</v>
      </c>
      <c r="D45" s="768">
        <v>322247.02769999998</v>
      </c>
      <c r="E45" s="769">
        <f t="shared" si="2"/>
        <v>624316.68769999989</v>
      </c>
      <c r="F45" s="768">
        <v>502801.55</v>
      </c>
      <c r="G45" s="768">
        <v>391364.435</v>
      </c>
      <c r="H45" s="769">
        <f t="shared" si="3"/>
        <v>894165.98499999999</v>
      </c>
    </row>
    <row r="46" spans="1:8">
      <c r="A46" s="485">
        <v>18</v>
      </c>
      <c r="B46" s="461" t="s">
        <v>83</v>
      </c>
      <c r="C46" s="768">
        <v>41181.840000000004</v>
      </c>
      <c r="D46" s="768">
        <v>148935.25</v>
      </c>
      <c r="E46" s="769">
        <f t="shared" si="2"/>
        <v>190117.09</v>
      </c>
      <c r="F46" s="768">
        <v>41966.68</v>
      </c>
      <c r="G46" s="768">
        <v>23850.129999999997</v>
      </c>
      <c r="H46" s="769">
        <f t="shared" si="3"/>
        <v>65816.81</v>
      </c>
    </row>
    <row r="47" spans="1:8">
      <c r="A47" s="485">
        <v>19</v>
      </c>
      <c r="B47" s="461" t="s">
        <v>84</v>
      </c>
      <c r="C47" s="768">
        <v>670445</v>
      </c>
      <c r="D47" s="768">
        <v>0</v>
      </c>
      <c r="E47" s="769">
        <f t="shared" si="2"/>
        <v>670445</v>
      </c>
      <c r="F47" s="768">
        <v>1307361.03619504</v>
      </c>
      <c r="G47" s="768">
        <v>0</v>
      </c>
      <c r="H47" s="769">
        <f t="shared" si="3"/>
        <v>1307361.03619504</v>
      </c>
    </row>
    <row r="48" spans="1:8">
      <c r="A48" s="485">
        <v>19.100000000000001</v>
      </c>
      <c r="B48" s="462" t="s">
        <v>85</v>
      </c>
      <c r="C48" s="768">
        <v>599699</v>
      </c>
      <c r="D48" s="768">
        <v>0</v>
      </c>
      <c r="E48" s="769">
        <f t="shared" si="2"/>
        <v>599699</v>
      </c>
      <c r="F48" s="768">
        <v>775190</v>
      </c>
      <c r="G48" s="768"/>
      <c r="H48" s="769">
        <f t="shared" si="3"/>
        <v>775190</v>
      </c>
    </row>
    <row r="49" spans="1:8">
      <c r="A49" s="485">
        <v>19.2</v>
      </c>
      <c r="B49" s="463" t="s">
        <v>86</v>
      </c>
      <c r="C49" s="768">
        <v>70746</v>
      </c>
      <c r="D49" s="768">
        <v>0</v>
      </c>
      <c r="E49" s="769">
        <f t="shared" si="2"/>
        <v>70746</v>
      </c>
      <c r="F49" s="768">
        <v>532171.03619503998</v>
      </c>
      <c r="G49" s="768"/>
      <c r="H49" s="769">
        <f t="shared" si="3"/>
        <v>532171.03619503998</v>
      </c>
    </row>
    <row r="50" spans="1:8">
      <c r="A50" s="485">
        <v>20</v>
      </c>
      <c r="B50" s="464" t="s">
        <v>87</v>
      </c>
      <c r="C50" s="768">
        <v>0</v>
      </c>
      <c r="D50" s="768">
        <v>0</v>
      </c>
      <c r="E50" s="769">
        <f t="shared" si="2"/>
        <v>0</v>
      </c>
      <c r="F50" s="768"/>
      <c r="G50" s="768"/>
      <c r="H50" s="769">
        <f t="shared" si="3"/>
        <v>0</v>
      </c>
    </row>
    <row r="51" spans="1:8">
      <c r="A51" s="485">
        <v>21</v>
      </c>
      <c r="B51" s="465" t="s">
        <v>88</v>
      </c>
      <c r="C51" s="768">
        <v>596828.21000000008</v>
      </c>
      <c r="D51" s="768">
        <v>1812931.1377000001</v>
      </c>
      <c r="E51" s="769">
        <f t="shared" si="2"/>
        <v>2409759.3477000003</v>
      </c>
      <c r="F51" s="768">
        <v>1380245.8599999999</v>
      </c>
      <c r="G51" s="768">
        <v>6473430.9396000002</v>
      </c>
      <c r="H51" s="769">
        <f t="shared" si="3"/>
        <v>7853676.7995999996</v>
      </c>
    </row>
    <row r="52" spans="1:8">
      <c r="A52" s="485">
        <v>21.1</v>
      </c>
      <c r="B52" s="460" t="s">
        <v>89</v>
      </c>
      <c r="C52" s="768"/>
      <c r="D52" s="768"/>
      <c r="E52" s="769">
        <f t="shared" si="2"/>
        <v>0</v>
      </c>
      <c r="F52" s="768"/>
      <c r="G52" s="768"/>
      <c r="H52" s="769">
        <f t="shared" si="3"/>
        <v>0</v>
      </c>
    </row>
    <row r="53" spans="1:8">
      <c r="A53" s="485">
        <v>22</v>
      </c>
      <c r="B53" s="464" t="s">
        <v>90</v>
      </c>
      <c r="C53" s="768">
        <v>26813900.439999998</v>
      </c>
      <c r="D53" s="768">
        <v>104253994.53810002</v>
      </c>
      <c r="E53" s="769">
        <f t="shared" si="2"/>
        <v>131067894.97810002</v>
      </c>
      <c r="F53" s="768">
        <v>21947828.756195039</v>
      </c>
      <c r="G53" s="768">
        <v>109215125.62170002</v>
      </c>
      <c r="H53" s="769">
        <f t="shared" si="3"/>
        <v>131162954.37789506</v>
      </c>
    </row>
    <row r="54" spans="1:8" ht="24" customHeight="1">
      <c r="A54" s="485"/>
      <c r="B54" s="466" t="s">
        <v>91</v>
      </c>
      <c r="C54" s="804"/>
      <c r="D54" s="805"/>
      <c r="E54" s="805"/>
      <c r="F54" s="805"/>
      <c r="G54" s="805"/>
      <c r="H54" s="806"/>
    </row>
    <row r="55" spans="1:8">
      <c r="A55" s="485">
        <v>23</v>
      </c>
      <c r="B55" s="464" t="s">
        <v>92</v>
      </c>
      <c r="C55" s="768">
        <v>50000000</v>
      </c>
      <c r="D55" s="768"/>
      <c r="E55" s="769">
        <f>C55+D55</f>
        <v>50000000</v>
      </c>
      <c r="F55" s="768">
        <v>50000000</v>
      </c>
      <c r="G55" s="768"/>
      <c r="H55" s="769">
        <f>F55+G55</f>
        <v>50000000</v>
      </c>
    </row>
    <row r="56" spans="1:8">
      <c r="A56" s="485">
        <v>24</v>
      </c>
      <c r="B56" s="464" t="s">
        <v>93</v>
      </c>
      <c r="C56" s="768">
        <v>0</v>
      </c>
      <c r="D56" s="768"/>
      <c r="E56" s="769">
        <f t="shared" ref="E56:E69" si="4">C56+D56</f>
        <v>0</v>
      </c>
      <c r="F56" s="768">
        <v>0</v>
      </c>
      <c r="G56" s="768"/>
      <c r="H56" s="769">
        <f t="shared" ref="H56:H69" si="5">F56+G56</f>
        <v>0</v>
      </c>
    </row>
    <row r="57" spans="1:8">
      <c r="A57" s="485">
        <v>25</v>
      </c>
      <c r="B57" s="467" t="s">
        <v>94</v>
      </c>
      <c r="C57" s="768">
        <v>0</v>
      </c>
      <c r="D57" s="768"/>
      <c r="E57" s="769">
        <f t="shared" si="4"/>
        <v>0</v>
      </c>
      <c r="F57" s="768">
        <v>0</v>
      </c>
      <c r="G57" s="768"/>
      <c r="H57" s="769">
        <f t="shared" si="5"/>
        <v>0</v>
      </c>
    </row>
    <row r="58" spans="1:8">
      <c r="A58" s="485">
        <v>26</v>
      </c>
      <c r="B58" s="461" t="s">
        <v>95</v>
      </c>
      <c r="C58" s="768">
        <v>0</v>
      </c>
      <c r="D58" s="768"/>
      <c r="E58" s="769">
        <f t="shared" si="4"/>
        <v>0</v>
      </c>
      <c r="F58" s="768">
        <v>0</v>
      </c>
      <c r="G58" s="768"/>
      <c r="H58" s="769">
        <f t="shared" si="5"/>
        <v>0</v>
      </c>
    </row>
    <row r="59" spans="1:8" ht="21">
      <c r="A59" s="485">
        <v>27</v>
      </c>
      <c r="B59" s="461" t="s">
        <v>96</v>
      </c>
      <c r="C59" s="768"/>
      <c r="D59" s="768"/>
      <c r="E59" s="769">
        <f t="shared" si="4"/>
        <v>0</v>
      </c>
      <c r="F59" s="768"/>
      <c r="G59" s="768"/>
      <c r="H59" s="769">
        <f t="shared" si="5"/>
        <v>0</v>
      </c>
    </row>
    <row r="60" spans="1:8">
      <c r="A60" s="485">
        <v>27.1</v>
      </c>
      <c r="B60" s="468" t="s">
        <v>97</v>
      </c>
      <c r="C60" s="768"/>
      <c r="D60" s="768"/>
      <c r="E60" s="769">
        <f t="shared" si="4"/>
        <v>0</v>
      </c>
      <c r="F60" s="768"/>
      <c r="G60" s="768"/>
      <c r="H60" s="769">
        <f t="shared" si="5"/>
        <v>0</v>
      </c>
    </row>
    <row r="61" spans="1:8">
      <c r="A61" s="485">
        <v>27.2</v>
      </c>
      <c r="B61" s="459" t="s">
        <v>98</v>
      </c>
      <c r="C61" s="768"/>
      <c r="D61" s="768"/>
      <c r="E61" s="769">
        <f t="shared" si="4"/>
        <v>0</v>
      </c>
      <c r="F61" s="768"/>
      <c r="G61" s="768"/>
      <c r="H61" s="769">
        <f t="shared" si="5"/>
        <v>0</v>
      </c>
    </row>
    <row r="62" spans="1:8">
      <c r="A62" s="485">
        <v>28</v>
      </c>
      <c r="B62" s="465" t="s">
        <v>99</v>
      </c>
      <c r="C62" s="768"/>
      <c r="D62" s="768"/>
      <c r="E62" s="769">
        <f t="shared" si="4"/>
        <v>0</v>
      </c>
      <c r="F62" s="768"/>
      <c r="G62" s="768"/>
      <c r="H62" s="769">
        <f t="shared" si="5"/>
        <v>0</v>
      </c>
    </row>
    <row r="63" spans="1:8">
      <c r="A63" s="485">
        <v>29</v>
      </c>
      <c r="B63" s="461" t="s">
        <v>100</v>
      </c>
      <c r="C63" s="768">
        <v>0</v>
      </c>
      <c r="D63" s="768">
        <v>0</v>
      </c>
      <c r="E63" s="769">
        <f t="shared" si="4"/>
        <v>0</v>
      </c>
      <c r="F63" s="768"/>
      <c r="G63" s="768"/>
      <c r="H63" s="769">
        <f t="shared" si="5"/>
        <v>0</v>
      </c>
    </row>
    <row r="64" spans="1:8">
      <c r="A64" s="485">
        <v>29.1</v>
      </c>
      <c r="B64" s="450" t="s">
        <v>101</v>
      </c>
      <c r="C64" s="768"/>
      <c r="D64" s="768"/>
      <c r="E64" s="769">
        <f t="shared" si="4"/>
        <v>0</v>
      </c>
      <c r="F64" s="768"/>
      <c r="G64" s="768"/>
      <c r="H64" s="769">
        <f t="shared" si="5"/>
        <v>0</v>
      </c>
    </row>
    <row r="65" spans="1:8" ht="24.95" customHeight="1">
      <c r="A65" s="485">
        <v>29.2</v>
      </c>
      <c r="B65" s="468" t="s">
        <v>102</v>
      </c>
      <c r="C65" s="768"/>
      <c r="D65" s="768"/>
      <c r="E65" s="769">
        <f t="shared" si="4"/>
        <v>0</v>
      </c>
      <c r="F65" s="768"/>
      <c r="G65" s="768"/>
      <c r="H65" s="769">
        <f t="shared" si="5"/>
        <v>0</v>
      </c>
    </row>
    <row r="66" spans="1:8" ht="22.5" customHeight="1">
      <c r="A66" s="485">
        <v>29.3</v>
      </c>
      <c r="B66" s="453" t="s">
        <v>103</v>
      </c>
      <c r="C66" s="768"/>
      <c r="D66" s="768"/>
      <c r="E66" s="769">
        <f t="shared" si="4"/>
        <v>0</v>
      </c>
      <c r="F66" s="768"/>
      <c r="G66" s="768"/>
      <c r="H66" s="769">
        <f t="shared" si="5"/>
        <v>0</v>
      </c>
    </row>
    <row r="67" spans="1:8">
      <c r="A67" s="485">
        <v>30</v>
      </c>
      <c r="B67" s="449" t="s">
        <v>104</v>
      </c>
      <c r="C67" s="768">
        <v>27048767.767099977</v>
      </c>
      <c r="D67" s="768"/>
      <c r="E67" s="769">
        <f t="shared" si="4"/>
        <v>27048767.767099977</v>
      </c>
      <c r="F67" s="768">
        <v>18891168.091800001</v>
      </c>
      <c r="G67" s="768"/>
      <c r="H67" s="769">
        <f t="shared" si="5"/>
        <v>18891168.091800001</v>
      </c>
    </row>
    <row r="68" spans="1:8">
      <c r="A68" s="485">
        <v>31</v>
      </c>
      <c r="B68" s="469" t="s">
        <v>105</v>
      </c>
      <c r="C68" s="768">
        <v>77048767.767099977</v>
      </c>
      <c r="D68" s="768">
        <v>0</v>
      </c>
      <c r="E68" s="769">
        <f t="shared" si="4"/>
        <v>77048767.767099977</v>
      </c>
      <c r="F68" s="768">
        <v>68891168.091800004</v>
      </c>
      <c r="G68" s="768">
        <v>0</v>
      </c>
      <c r="H68" s="769">
        <f t="shared" si="5"/>
        <v>68891168.091800004</v>
      </c>
    </row>
    <row r="69" spans="1:8">
      <c r="A69" s="485">
        <v>32</v>
      </c>
      <c r="B69" s="470" t="s">
        <v>106</v>
      </c>
      <c r="C69" s="768">
        <v>103862668.20709997</v>
      </c>
      <c r="D69" s="768">
        <v>104253994.53810002</v>
      </c>
      <c r="E69" s="769">
        <f t="shared" si="4"/>
        <v>208116662.74519998</v>
      </c>
      <c r="F69" s="768">
        <v>90838996.847995043</v>
      </c>
      <c r="G69" s="768">
        <v>109215125.62170002</v>
      </c>
      <c r="H69" s="769">
        <f t="shared" si="5"/>
        <v>200054122.46969506</v>
      </c>
    </row>
    <row r="70" spans="1:8">
      <c r="E70" s="684"/>
      <c r="H70" s="684"/>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topLeftCell="A20" zoomScale="80" zoomScaleNormal="80" workbookViewId="0">
      <selection activeCell="F25" sqref="F25"/>
    </sheetView>
  </sheetViews>
  <sheetFormatPr defaultRowHeight="15"/>
  <cols>
    <col min="2" max="2" width="66.5703125" customWidth="1"/>
    <col min="3" max="4" width="17.85546875" style="128" customWidth="1"/>
    <col min="5" max="5" width="17.85546875" style="688" customWidth="1"/>
    <col min="6" max="7" width="17.85546875" style="128" customWidth="1"/>
    <col min="8" max="8" width="17.85546875" style="494" customWidth="1"/>
  </cols>
  <sheetData>
    <row r="1" spans="1:8" ht="15.75">
      <c r="A1" s="18" t="s">
        <v>0</v>
      </c>
      <c r="B1" s="333" t="str">
        <f>Info!C2</f>
        <v>სს "ზირაათ ბანკი საქართველო"</v>
      </c>
      <c r="C1" s="30"/>
      <c r="D1" s="249"/>
      <c r="E1" s="685"/>
      <c r="F1" s="249"/>
      <c r="G1" s="249"/>
    </row>
    <row r="2" spans="1:8" ht="15.75">
      <c r="A2" s="18" t="s">
        <v>1</v>
      </c>
      <c r="B2" s="694">
        <f>'1. key ratios'!B2</f>
        <v>45291</v>
      </c>
      <c r="C2" s="30"/>
      <c r="D2" s="249"/>
      <c r="E2" s="685"/>
      <c r="F2" s="249"/>
      <c r="G2" s="249"/>
    </row>
    <row r="3" spans="1:8" ht="15.75">
      <c r="A3" s="18"/>
      <c r="B3" s="17"/>
      <c r="C3" s="30"/>
      <c r="D3" s="249"/>
      <c r="E3" s="685"/>
      <c r="F3" s="249"/>
      <c r="G3" s="249"/>
    </row>
    <row r="4" spans="1:8">
      <c r="A4" s="821" t="s">
        <v>2</v>
      </c>
      <c r="B4" s="817" t="s">
        <v>3</v>
      </c>
      <c r="C4" s="819" t="s">
        <v>4</v>
      </c>
      <c r="D4" s="819"/>
      <c r="E4" s="819"/>
      <c r="F4" s="819" t="s">
        <v>5</v>
      </c>
      <c r="G4" s="819"/>
      <c r="H4" s="820"/>
    </row>
    <row r="5" spans="1:8" ht="15.6" customHeight="1">
      <c r="A5" s="822"/>
      <c r="B5" s="818"/>
      <c r="C5" s="683" t="s">
        <v>6</v>
      </c>
      <c r="D5" s="683" t="s">
        <v>7</v>
      </c>
      <c r="E5" s="686" t="s">
        <v>8</v>
      </c>
      <c r="F5" s="683" t="s">
        <v>6</v>
      </c>
      <c r="G5" s="683" t="s">
        <v>7</v>
      </c>
      <c r="H5" s="683" t="s">
        <v>8</v>
      </c>
    </row>
    <row r="6" spans="1:8">
      <c r="A6" s="497">
        <v>1</v>
      </c>
      <c r="B6" s="472" t="s">
        <v>9</v>
      </c>
      <c r="C6" s="768">
        <v>12161385.15</v>
      </c>
      <c r="D6" s="768">
        <v>4459307.0504999999</v>
      </c>
      <c r="E6" s="772">
        <f>C6+D6</f>
        <v>16620692.2005</v>
      </c>
      <c r="F6" s="768">
        <v>9956946.0600000005</v>
      </c>
      <c r="G6" s="768">
        <v>2807449.37</v>
      </c>
      <c r="H6" s="773">
        <f>F6+G6</f>
        <v>12764395.43</v>
      </c>
    </row>
    <row r="7" spans="1:8">
      <c r="A7" s="497">
        <v>1.1000000000000001</v>
      </c>
      <c r="B7" s="473" t="s">
        <v>10</v>
      </c>
      <c r="C7" s="768"/>
      <c r="D7" s="768"/>
      <c r="E7" s="772">
        <f t="shared" ref="E7:E45" si="0">C7+D7</f>
        <v>0</v>
      </c>
      <c r="F7" s="768"/>
      <c r="G7" s="768"/>
      <c r="H7" s="773">
        <f t="shared" ref="H7:H45" si="1">F7+G7</f>
        <v>0</v>
      </c>
    </row>
    <row r="8" spans="1:8" ht="21">
      <c r="A8" s="497">
        <v>1.2</v>
      </c>
      <c r="B8" s="473" t="s">
        <v>11</v>
      </c>
      <c r="C8" s="768"/>
      <c r="D8" s="768"/>
      <c r="E8" s="772">
        <f t="shared" si="0"/>
        <v>0</v>
      </c>
      <c r="F8" s="768"/>
      <c r="G8" s="768"/>
      <c r="H8" s="773">
        <f t="shared" si="1"/>
        <v>0</v>
      </c>
    </row>
    <row r="9" spans="1:8" ht="21.6" customHeight="1">
      <c r="A9" s="497">
        <v>1.3</v>
      </c>
      <c r="B9" s="468" t="s">
        <v>12</v>
      </c>
      <c r="C9" s="768"/>
      <c r="D9" s="768"/>
      <c r="E9" s="772">
        <f t="shared" si="0"/>
        <v>0</v>
      </c>
      <c r="F9" s="768"/>
      <c r="G9" s="768"/>
      <c r="H9" s="773">
        <f t="shared" si="1"/>
        <v>0</v>
      </c>
    </row>
    <row r="10" spans="1:8" ht="21">
      <c r="A10" s="497">
        <v>1.4</v>
      </c>
      <c r="B10" s="468" t="s">
        <v>13</v>
      </c>
      <c r="C10" s="768"/>
      <c r="D10" s="768"/>
      <c r="E10" s="772">
        <f t="shared" si="0"/>
        <v>0</v>
      </c>
      <c r="F10" s="768"/>
      <c r="G10" s="768"/>
      <c r="H10" s="773">
        <f t="shared" si="1"/>
        <v>0</v>
      </c>
    </row>
    <row r="11" spans="1:8">
      <c r="A11" s="497">
        <v>1.5</v>
      </c>
      <c r="B11" s="468" t="s">
        <v>14</v>
      </c>
      <c r="C11" s="768">
        <v>12161385.15</v>
      </c>
      <c r="D11" s="768">
        <v>4459307.0504999999</v>
      </c>
      <c r="E11" s="772">
        <f t="shared" si="0"/>
        <v>16620692.2005</v>
      </c>
      <c r="F11" s="768">
        <v>9956946.0600000005</v>
      </c>
      <c r="G11" s="768">
        <v>2807449.37</v>
      </c>
      <c r="H11" s="773">
        <f t="shared" si="1"/>
        <v>12764395.43</v>
      </c>
    </row>
    <row r="12" spans="1:8">
      <c r="A12" s="497">
        <v>1.6</v>
      </c>
      <c r="B12" s="474" t="s">
        <v>15</v>
      </c>
      <c r="C12" s="768"/>
      <c r="D12" s="768"/>
      <c r="E12" s="772">
        <f t="shared" si="0"/>
        <v>0</v>
      </c>
      <c r="F12" s="768"/>
      <c r="G12" s="768"/>
      <c r="H12" s="773">
        <f t="shared" si="1"/>
        <v>0</v>
      </c>
    </row>
    <row r="13" spans="1:8">
      <c r="A13" s="497">
        <v>2</v>
      </c>
      <c r="B13" s="475" t="s">
        <v>16</v>
      </c>
      <c r="C13" s="768">
        <v>-1002429.64</v>
      </c>
      <c r="D13" s="768">
        <v>-1937401.5899999996</v>
      </c>
      <c r="E13" s="774">
        <f t="shared" si="0"/>
        <v>-2939831.2299999995</v>
      </c>
      <c r="F13" s="768">
        <v>-498363.39</v>
      </c>
      <c r="G13" s="768">
        <v>-771984.7182</v>
      </c>
      <c r="H13" s="773">
        <f t="shared" si="1"/>
        <v>-1270348.1082000001</v>
      </c>
    </row>
    <row r="14" spans="1:8">
      <c r="A14" s="497">
        <v>2.1</v>
      </c>
      <c r="B14" s="468" t="s">
        <v>17</v>
      </c>
      <c r="C14" s="768"/>
      <c r="D14" s="768"/>
      <c r="E14" s="772">
        <f t="shared" si="0"/>
        <v>0</v>
      </c>
      <c r="F14" s="768"/>
      <c r="G14" s="768"/>
      <c r="H14" s="773">
        <f t="shared" si="1"/>
        <v>0</v>
      </c>
    </row>
    <row r="15" spans="1:8" ht="24.6" customHeight="1">
      <c r="A15" s="497">
        <v>2.2000000000000002</v>
      </c>
      <c r="B15" s="468" t="s">
        <v>18</v>
      </c>
      <c r="C15" s="768"/>
      <c r="D15" s="768"/>
      <c r="E15" s="772">
        <f t="shared" si="0"/>
        <v>0</v>
      </c>
      <c r="F15" s="768"/>
      <c r="G15" s="768"/>
      <c r="H15" s="773">
        <f t="shared" si="1"/>
        <v>0</v>
      </c>
    </row>
    <row r="16" spans="1:8" ht="20.45" customHeight="1">
      <c r="A16" s="497">
        <v>2.2999999999999998</v>
      </c>
      <c r="B16" s="468" t="s">
        <v>19</v>
      </c>
      <c r="C16" s="768">
        <v>-948964.42</v>
      </c>
      <c r="D16" s="768">
        <v>-1937401.5899999996</v>
      </c>
      <c r="E16" s="772">
        <f t="shared" si="0"/>
        <v>-2886366.01</v>
      </c>
      <c r="F16" s="768">
        <v>-455792.15</v>
      </c>
      <c r="G16" s="768">
        <v>-769016.31759999995</v>
      </c>
      <c r="H16" s="773">
        <f t="shared" si="1"/>
        <v>-1224808.4676000001</v>
      </c>
    </row>
    <row r="17" spans="1:8">
      <c r="A17" s="497">
        <v>2.4</v>
      </c>
      <c r="B17" s="468" t="s">
        <v>20</v>
      </c>
      <c r="C17" s="768">
        <v>-53465.22</v>
      </c>
      <c r="D17" s="768">
        <v>0</v>
      </c>
      <c r="E17" s="772">
        <f t="shared" si="0"/>
        <v>-53465.22</v>
      </c>
      <c r="F17" s="768">
        <v>-42571.24</v>
      </c>
      <c r="G17" s="768">
        <v>-2968.4005999999999</v>
      </c>
      <c r="H17" s="773">
        <f t="shared" si="1"/>
        <v>-45539.640599999999</v>
      </c>
    </row>
    <row r="18" spans="1:8">
      <c r="A18" s="497">
        <v>3</v>
      </c>
      <c r="B18" s="475" t="s">
        <v>21</v>
      </c>
      <c r="C18" s="768"/>
      <c r="D18" s="768"/>
      <c r="E18" s="772">
        <f t="shared" si="0"/>
        <v>0</v>
      </c>
      <c r="F18" s="768"/>
      <c r="G18" s="768"/>
      <c r="H18" s="773">
        <f t="shared" si="1"/>
        <v>0</v>
      </c>
    </row>
    <row r="19" spans="1:8">
      <c r="A19" s="497">
        <v>4</v>
      </c>
      <c r="B19" s="475" t="s">
        <v>22</v>
      </c>
      <c r="C19" s="768">
        <v>650598.22</v>
      </c>
      <c r="D19" s="768">
        <v>1151274.3899999999</v>
      </c>
      <c r="E19" s="772">
        <f t="shared" si="0"/>
        <v>1801872.6099999999</v>
      </c>
      <c r="F19" s="768">
        <v>438618</v>
      </c>
      <c r="G19" s="768">
        <v>991502.57999999984</v>
      </c>
      <c r="H19" s="773">
        <f t="shared" si="1"/>
        <v>1430120.5799999998</v>
      </c>
    </row>
    <row r="20" spans="1:8">
      <c r="A20" s="497">
        <v>5</v>
      </c>
      <c r="B20" s="475" t="s">
        <v>23</v>
      </c>
      <c r="C20" s="768">
        <v>-355193.43</v>
      </c>
      <c r="D20" s="768">
        <v>0</v>
      </c>
      <c r="E20" s="772">
        <f t="shared" si="0"/>
        <v>-355193.43</v>
      </c>
      <c r="F20" s="768">
        <v>-157528.06</v>
      </c>
      <c r="G20" s="768">
        <v>0</v>
      </c>
      <c r="H20" s="773">
        <f t="shared" si="1"/>
        <v>-157528.06</v>
      </c>
    </row>
    <row r="21" spans="1:8" ht="38.450000000000003" customHeight="1">
      <c r="A21" s="497">
        <v>6</v>
      </c>
      <c r="B21" s="475" t="s">
        <v>24</v>
      </c>
      <c r="C21" s="768"/>
      <c r="D21" s="768"/>
      <c r="E21" s="772">
        <f t="shared" si="0"/>
        <v>0</v>
      </c>
      <c r="F21" s="768"/>
      <c r="G21" s="768"/>
      <c r="H21" s="773">
        <f t="shared" si="1"/>
        <v>0</v>
      </c>
    </row>
    <row r="22" spans="1:8" ht="27.6" customHeight="1">
      <c r="A22" s="497">
        <v>7</v>
      </c>
      <c r="B22" s="475" t="s">
        <v>25</v>
      </c>
      <c r="C22" s="768"/>
      <c r="D22" s="768"/>
      <c r="E22" s="772">
        <f t="shared" si="0"/>
        <v>0</v>
      </c>
      <c r="F22" s="768"/>
      <c r="G22" s="768"/>
      <c r="H22" s="773">
        <f t="shared" si="1"/>
        <v>0</v>
      </c>
    </row>
    <row r="23" spans="1:8" ht="36.950000000000003" customHeight="1">
      <c r="A23" s="497">
        <v>8</v>
      </c>
      <c r="B23" s="476" t="s">
        <v>26</v>
      </c>
      <c r="C23" s="768"/>
      <c r="D23" s="768"/>
      <c r="E23" s="772">
        <f t="shared" si="0"/>
        <v>0</v>
      </c>
      <c r="F23" s="768"/>
      <c r="G23" s="768"/>
      <c r="H23" s="773">
        <f t="shared" si="1"/>
        <v>0</v>
      </c>
    </row>
    <row r="24" spans="1:8" ht="34.5" customHeight="1">
      <c r="A24" s="497">
        <v>9</v>
      </c>
      <c r="B24" s="476" t="s">
        <v>27</v>
      </c>
      <c r="C24" s="768"/>
      <c r="D24" s="768"/>
      <c r="E24" s="772">
        <f t="shared" si="0"/>
        <v>0</v>
      </c>
      <c r="F24" s="768"/>
      <c r="G24" s="768"/>
      <c r="H24" s="773">
        <f t="shared" si="1"/>
        <v>0</v>
      </c>
    </row>
    <row r="25" spans="1:8">
      <c r="A25" s="497">
        <v>10</v>
      </c>
      <c r="B25" s="475" t="s">
        <v>28</v>
      </c>
      <c r="C25" s="768">
        <v>1696484.41</v>
      </c>
      <c r="D25" s="768">
        <v>0</v>
      </c>
      <c r="E25" s="772">
        <f t="shared" si="0"/>
        <v>1696484.41</v>
      </c>
      <c r="F25" s="768">
        <v>2363816.1599999997</v>
      </c>
      <c r="G25" s="768"/>
      <c r="H25" s="773">
        <f t="shared" si="1"/>
        <v>2363816.1599999997</v>
      </c>
    </row>
    <row r="26" spans="1:8" ht="27" customHeight="1">
      <c r="A26" s="497">
        <v>11</v>
      </c>
      <c r="B26" s="477" t="s">
        <v>29</v>
      </c>
      <c r="C26" s="768"/>
      <c r="D26" s="768"/>
      <c r="E26" s="772">
        <f t="shared" si="0"/>
        <v>0</v>
      </c>
      <c r="F26" s="768"/>
      <c r="G26" s="768"/>
      <c r="H26" s="773">
        <f t="shared" si="1"/>
        <v>0</v>
      </c>
    </row>
    <row r="27" spans="1:8">
      <c r="A27" s="497">
        <v>12</v>
      </c>
      <c r="B27" s="475" t="s">
        <v>30</v>
      </c>
      <c r="C27" s="768"/>
      <c r="D27" s="768"/>
      <c r="E27" s="772">
        <f t="shared" si="0"/>
        <v>0</v>
      </c>
      <c r="F27" s="768"/>
      <c r="G27" s="768"/>
      <c r="H27" s="773">
        <f t="shared" si="1"/>
        <v>0</v>
      </c>
    </row>
    <row r="28" spans="1:8">
      <c r="A28" s="497">
        <v>13</v>
      </c>
      <c r="B28" s="478" t="s">
        <v>31</v>
      </c>
      <c r="C28" s="768"/>
      <c r="D28" s="768"/>
      <c r="E28" s="772">
        <f t="shared" si="0"/>
        <v>0</v>
      </c>
      <c r="F28" s="768"/>
      <c r="G28" s="768"/>
      <c r="H28" s="773">
        <f t="shared" si="1"/>
        <v>0</v>
      </c>
    </row>
    <row r="29" spans="1:8">
      <c r="A29" s="497">
        <v>14</v>
      </c>
      <c r="B29" s="479" t="s">
        <v>32</v>
      </c>
      <c r="C29" s="775">
        <v>-6987204.9199999999</v>
      </c>
      <c r="D29" s="775">
        <v>0</v>
      </c>
      <c r="E29" s="776">
        <f t="shared" si="0"/>
        <v>-6987204.9199999999</v>
      </c>
      <c r="F29" s="775">
        <v>-6306943.1400000006</v>
      </c>
      <c r="G29" s="775">
        <v>0</v>
      </c>
      <c r="H29" s="777">
        <f t="shared" si="1"/>
        <v>-6306943.1400000006</v>
      </c>
    </row>
    <row r="30" spans="1:8">
      <c r="A30" s="497">
        <v>14.1</v>
      </c>
      <c r="B30" s="453" t="s">
        <v>33</v>
      </c>
      <c r="C30" s="768">
        <v>-3846178.67</v>
      </c>
      <c r="D30" s="768"/>
      <c r="E30" s="772">
        <f t="shared" si="0"/>
        <v>-3846178.67</v>
      </c>
      <c r="F30" s="768">
        <v>-3419621.56</v>
      </c>
      <c r="G30" s="768"/>
      <c r="H30" s="773">
        <f t="shared" si="1"/>
        <v>-3419621.56</v>
      </c>
    </row>
    <row r="31" spans="1:8">
      <c r="A31" s="497">
        <v>14.2</v>
      </c>
      <c r="B31" s="453" t="s">
        <v>34</v>
      </c>
      <c r="C31" s="768">
        <v>-3141026.25</v>
      </c>
      <c r="D31" s="768"/>
      <c r="E31" s="772">
        <f t="shared" si="0"/>
        <v>-3141026.25</v>
      </c>
      <c r="F31" s="768">
        <v>-2887321.58</v>
      </c>
      <c r="G31" s="768"/>
      <c r="H31" s="773">
        <f t="shared" si="1"/>
        <v>-2887321.58</v>
      </c>
    </row>
    <row r="32" spans="1:8">
      <c r="A32" s="497">
        <v>15</v>
      </c>
      <c r="B32" s="480" t="s">
        <v>35</v>
      </c>
      <c r="C32" s="768">
        <v>-1303209.3400000001</v>
      </c>
      <c r="D32" s="768"/>
      <c r="E32" s="772">
        <f t="shared" si="0"/>
        <v>-1303209.3400000001</v>
      </c>
      <c r="F32" s="768">
        <v>-1153229.24</v>
      </c>
      <c r="G32" s="768"/>
      <c r="H32" s="773">
        <f t="shared" si="1"/>
        <v>-1153229.24</v>
      </c>
    </row>
    <row r="33" spans="1:8" ht="22.5" customHeight="1">
      <c r="A33" s="497">
        <v>16</v>
      </c>
      <c r="B33" s="449" t="s">
        <v>36</v>
      </c>
      <c r="C33" s="768"/>
      <c r="D33" s="768"/>
      <c r="E33" s="772">
        <f t="shared" si="0"/>
        <v>0</v>
      </c>
      <c r="F33" s="768"/>
      <c r="G33" s="768"/>
      <c r="H33" s="773">
        <f t="shared" si="1"/>
        <v>0</v>
      </c>
    </row>
    <row r="34" spans="1:8">
      <c r="A34" s="497">
        <v>17</v>
      </c>
      <c r="B34" s="475" t="s">
        <v>37</v>
      </c>
      <c r="C34" s="768">
        <v>-18799.71</v>
      </c>
      <c r="D34" s="768">
        <v>-130712.20999999999</v>
      </c>
      <c r="E34" s="772">
        <f t="shared" si="0"/>
        <v>-149511.91999999998</v>
      </c>
      <c r="F34" s="768">
        <v>-27700.799999999999</v>
      </c>
      <c r="G34" s="768">
        <v>-9800.58</v>
      </c>
      <c r="H34" s="773">
        <f t="shared" si="1"/>
        <v>-37501.379999999997</v>
      </c>
    </row>
    <row r="35" spans="1:8">
      <c r="A35" s="497">
        <v>17.100000000000001</v>
      </c>
      <c r="B35" s="481" t="s">
        <v>38</v>
      </c>
      <c r="C35" s="768">
        <v>-18799.71</v>
      </c>
      <c r="D35" s="768">
        <v>-130712.20999999999</v>
      </c>
      <c r="E35" s="772">
        <f t="shared" si="0"/>
        <v>-149511.91999999998</v>
      </c>
      <c r="F35" s="768">
        <v>-27700.799999999999</v>
      </c>
      <c r="G35" s="768">
        <v>-9800.58</v>
      </c>
      <c r="H35" s="773">
        <f t="shared" si="1"/>
        <v>-37501.379999999997</v>
      </c>
    </row>
    <row r="36" spans="1:8">
      <c r="A36" s="497">
        <v>17.2</v>
      </c>
      <c r="B36" s="453" t="s">
        <v>39</v>
      </c>
      <c r="C36" s="768"/>
      <c r="D36" s="768"/>
      <c r="E36" s="772">
        <f t="shared" si="0"/>
        <v>0</v>
      </c>
      <c r="F36" s="768"/>
      <c r="G36" s="768"/>
      <c r="H36" s="773">
        <f t="shared" si="1"/>
        <v>0</v>
      </c>
    </row>
    <row r="37" spans="1:8" ht="41.45" customHeight="1">
      <c r="A37" s="497">
        <v>18</v>
      </c>
      <c r="B37" s="482" t="s">
        <v>40</v>
      </c>
      <c r="C37" s="768">
        <v>492299.05999999994</v>
      </c>
      <c r="D37" s="768">
        <v>55869.758000000002</v>
      </c>
      <c r="E37" s="772">
        <f t="shared" si="0"/>
        <v>548168.81799999997</v>
      </c>
      <c r="F37" s="768">
        <v>-884121.51</v>
      </c>
      <c r="G37" s="768">
        <v>-479337.63999999996</v>
      </c>
      <c r="H37" s="773">
        <f t="shared" si="1"/>
        <v>-1363459.15</v>
      </c>
    </row>
    <row r="38" spans="1:8" ht="21">
      <c r="A38" s="497">
        <v>18.100000000000001</v>
      </c>
      <c r="B38" s="468" t="s">
        <v>41</v>
      </c>
      <c r="C38" s="768"/>
      <c r="D38" s="768"/>
      <c r="E38" s="772">
        <f t="shared" si="0"/>
        <v>0</v>
      </c>
      <c r="F38" s="768"/>
      <c r="G38" s="768"/>
      <c r="H38" s="773">
        <f t="shared" si="1"/>
        <v>0</v>
      </c>
    </row>
    <row r="39" spans="1:8">
      <c r="A39" s="497">
        <v>18.2</v>
      </c>
      <c r="B39" s="468" t="s">
        <v>42</v>
      </c>
      <c r="C39" s="768">
        <v>492299.05999999994</v>
      </c>
      <c r="D39" s="768">
        <v>55869.758000000002</v>
      </c>
      <c r="E39" s="772">
        <f t="shared" si="0"/>
        <v>548168.81799999997</v>
      </c>
      <c r="F39" s="768">
        <v>-884121.51</v>
      </c>
      <c r="G39" s="768">
        <v>-479337.63999999996</v>
      </c>
      <c r="H39" s="773">
        <f t="shared" si="1"/>
        <v>-1363459.15</v>
      </c>
    </row>
    <row r="40" spans="1:8" ht="24.6" customHeight="1">
      <c r="A40" s="497">
        <v>19</v>
      </c>
      <c r="B40" s="482" t="s">
        <v>43</v>
      </c>
      <c r="C40" s="768"/>
      <c r="D40" s="768"/>
      <c r="E40" s="772">
        <f t="shared" si="0"/>
        <v>0</v>
      </c>
      <c r="F40" s="768"/>
      <c r="G40" s="768"/>
      <c r="H40" s="773">
        <f t="shared" si="1"/>
        <v>0</v>
      </c>
    </row>
    <row r="41" spans="1:8" ht="24.95" customHeight="1">
      <c r="A41" s="497">
        <v>20</v>
      </c>
      <c r="B41" s="482" t="s">
        <v>44</v>
      </c>
      <c r="C41" s="768"/>
      <c r="D41" s="768"/>
      <c r="E41" s="772">
        <f t="shared" si="0"/>
        <v>0</v>
      </c>
      <c r="F41" s="768"/>
      <c r="G41" s="768"/>
      <c r="H41" s="773">
        <f t="shared" si="1"/>
        <v>0</v>
      </c>
    </row>
    <row r="42" spans="1:8" ht="33" customHeight="1">
      <c r="A42" s="497">
        <v>21</v>
      </c>
      <c r="B42" s="483" t="s">
        <v>45</v>
      </c>
      <c r="C42" s="768"/>
      <c r="D42" s="768"/>
      <c r="E42" s="772">
        <f t="shared" si="0"/>
        <v>0</v>
      </c>
      <c r="F42" s="768"/>
      <c r="G42" s="768"/>
      <c r="H42" s="773">
        <f t="shared" si="1"/>
        <v>0</v>
      </c>
    </row>
    <row r="43" spans="1:8">
      <c r="A43" s="497">
        <v>22</v>
      </c>
      <c r="B43" s="484" t="s">
        <v>46</v>
      </c>
      <c r="C43" s="768">
        <v>5333929.8000000007</v>
      </c>
      <c r="D43" s="768">
        <v>3598337.3984999997</v>
      </c>
      <c r="E43" s="772">
        <f t="shared" si="0"/>
        <v>8932267.1984999999</v>
      </c>
      <c r="F43" s="768">
        <v>3731494.0799999991</v>
      </c>
      <c r="G43" s="768">
        <v>2537829.0118</v>
      </c>
      <c r="H43" s="773">
        <f t="shared" si="1"/>
        <v>6269323.0917999987</v>
      </c>
    </row>
    <row r="44" spans="1:8">
      <c r="A44" s="497">
        <v>23</v>
      </c>
      <c r="B44" s="484" t="s">
        <v>47</v>
      </c>
      <c r="C44" s="768">
        <v>-1181380</v>
      </c>
      <c r="D44" s="768"/>
      <c r="E44" s="772">
        <f t="shared" si="0"/>
        <v>-1181380</v>
      </c>
      <c r="F44" s="768">
        <v>-913087</v>
      </c>
      <c r="G44" s="768"/>
      <c r="H44" s="773">
        <f t="shared" si="1"/>
        <v>-913087</v>
      </c>
    </row>
    <row r="45" spans="1:8">
      <c r="A45" s="497">
        <v>24</v>
      </c>
      <c r="B45" s="484" t="s">
        <v>48</v>
      </c>
      <c r="C45" s="768">
        <v>4152549.8000000007</v>
      </c>
      <c r="D45" s="768">
        <v>3598337.3984999997</v>
      </c>
      <c r="E45" s="772">
        <f t="shared" si="0"/>
        <v>7750887.1984999999</v>
      </c>
      <c r="F45" s="768">
        <v>2818407.0799999991</v>
      </c>
      <c r="G45" s="768">
        <v>2537829.0118</v>
      </c>
      <c r="H45" s="773">
        <f t="shared" si="1"/>
        <v>5356236.0917999987</v>
      </c>
    </row>
    <row r="46" spans="1:8">
      <c r="E46" s="687"/>
      <c r="H46" s="687"/>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zoomScale="90" zoomScaleNormal="90" workbookViewId="0">
      <selection activeCell="H22" sqref="H22"/>
    </sheetView>
  </sheetViews>
  <sheetFormatPr defaultRowHeight="15"/>
  <cols>
    <col min="1" max="1" width="8.7109375" style="494" customWidth="1"/>
    <col min="2" max="2" width="87.5703125" bestFit="1" customWidth="1"/>
    <col min="3" max="8" width="12.710937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4">
        <f>'1. key ratios'!B2</f>
        <v>45291</v>
      </c>
      <c r="C2" s="30"/>
      <c r="D2" s="249"/>
      <c r="E2" s="249"/>
      <c r="F2" s="249"/>
      <c r="G2" s="249"/>
    </row>
    <row r="3" spans="1:8" ht="15.75">
      <c r="A3" s="18"/>
      <c r="B3" s="17"/>
      <c r="C3" s="30"/>
      <c r="D3" s="249"/>
      <c r="E3" s="249"/>
      <c r="F3" s="249"/>
      <c r="G3" s="249"/>
    </row>
    <row r="4" spans="1:8" ht="15.75">
      <c r="A4" s="807" t="s">
        <v>2</v>
      </c>
      <c r="B4" s="823" t="s">
        <v>790</v>
      </c>
      <c r="C4" s="824" t="s">
        <v>4</v>
      </c>
      <c r="D4" s="824"/>
      <c r="E4" s="824"/>
      <c r="F4" s="824" t="s">
        <v>5</v>
      </c>
      <c r="G4" s="824"/>
      <c r="H4" s="825"/>
    </row>
    <row r="5" spans="1:8">
      <c r="A5" s="807"/>
      <c r="B5" s="823"/>
      <c r="C5" s="683" t="s">
        <v>6</v>
      </c>
      <c r="D5" s="683" t="s">
        <v>7</v>
      </c>
      <c r="E5" s="683" t="s">
        <v>8</v>
      </c>
      <c r="F5" s="683" t="s">
        <v>6</v>
      </c>
      <c r="G5" s="683" t="s">
        <v>7</v>
      </c>
      <c r="H5" s="689" t="s">
        <v>8</v>
      </c>
    </row>
    <row r="6" spans="1:8" ht="15.75">
      <c r="A6" s="485">
        <v>1</v>
      </c>
      <c r="B6" s="486" t="s">
        <v>791</v>
      </c>
      <c r="C6" s="690"/>
      <c r="D6" s="690"/>
      <c r="E6" s="691">
        <f t="shared" ref="E6:E43" si="0">C6+D6</f>
        <v>0</v>
      </c>
      <c r="F6" s="690"/>
      <c r="G6" s="690"/>
      <c r="H6" s="692">
        <f t="shared" ref="H6:H43" si="1">F6+G6</f>
        <v>0</v>
      </c>
    </row>
    <row r="7" spans="1:8" ht="15.75">
      <c r="A7" s="485">
        <v>2</v>
      </c>
      <c r="B7" s="486" t="s">
        <v>792</v>
      </c>
      <c r="C7" s="690"/>
      <c r="D7" s="690"/>
      <c r="E7" s="691">
        <f t="shared" si="0"/>
        <v>0</v>
      </c>
      <c r="F7" s="690"/>
      <c r="G7" s="690"/>
      <c r="H7" s="692">
        <f t="shared" si="1"/>
        <v>0</v>
      </c>
    </row>
    <row r="8" spans="1:8" ht="15.75">
      <c r="A8" s="485">
        <v>3</v>
      </c>
      <c r="B8" s="486" t="s">
        <v>793</v>
      </c>
      <c r="C8" s="690">
        <v>345459100</v>
      </c>
      <c r="D8" s="690">
        <v>407386147.449</v>
      </c>
      <c r="E8" s="691">
        <f t="shared" si="0"/>
        <v>752845247.449</v>
      </c>
      <c r="F8" s="690">
        <v>295911595</v>
      </c>
      <c r="G8" s="690">
        <v>205486010.26069999</v>
      </c>
      <c r="H8" s="692">
        <f t="shared" si="1"/>
        <v>501397605.26069999</v>
      </c>
    </row>
    <row r="9" spans="1:8" ht="15.75">
      <c r="A9" s="485">
        <v>3.1</v>
      </c>
      <c r="B9" s="487" t="s">
        <v>794</v>
      </c>
      <c r="C9" s="690">
        <v>340747000</v>
      </c>
      <c r="D9" s="690">
        <v>387142615.63620001</v>
      </c>
      <c r="E9" s="691">
        <f t="shared" si="0"/>
        <v>727889615.63619995</v>
      </c>
      <c r="F9" s="690">
        <v>292978500</v>
      </c>
      <c r="G9" s="690">
        <v>178906969.5</v>
      </c>
      <c r="H9" s="692">
        <f t="shared" si="1"/>
        <v>471885469.5</v>
      </c>
    </row>
    <row r="10" spans="1:8" ht="15.75">
      <c r="A10" s="485">
        <v>3.2</v>
      </c>
      <c r="B10" s="487" t="s">
        <v>795</v>
      </c>
      <c r="C10" s="690">
        <v>4712100</v>
      </c>
      <c r="D10" s="690">
        <v>20243531.812800001</v>
      </c>
      <c r="E10" s="691">
        <f t="shared" si="0"/>
        <v>24955631.812800001</v>
      </c>
      <c r="F10" s="690">
        <v>2933095</v>
      </c>
      <c r="G10" s="690">
        <v>26579040.760699999</v>
      </c>
      <c r="H10" s="692">
        <f t="shared" si="1"/>
        <v>29512135.760699999</v>
      </c>
    </row>
    <row r="11" spans="1:8" ht="15.75">
      <c r="A11" s="485">
        <v>4</v>
      </c>
      <c r="B11" s="486" t="s">
        <v>796</v>
      </c>
      <c r="C11" s="690">
        <v>0</v>
      </c>
      <c r="D11" s="690">
        <v>0</v>
      </c>
      <c r="E11" s="691">
        <f t="shared" si="0"/>
        <v>0</v>
      </c>
      <c r="F11" s="690">
        <v>0</v>
      </c>
      <c r="G11" s="690">
        <v>0</v>
      </c>
      <c r="H11" s="692">
        <f t="shared" si="1"/>
        <v>0</v>
      </c>
    </row>
    <row r="12" spans="1:8" ht="15.75">
      <c r="A12" s="485">
        <v>4.0999999999999996</v>
      </c>
      <c r="B12" s="487" t="s">
        <v>797</v>
      </c>
      <c r="C12" s="690"/>
      <c r="D12" s="690"/>
      <c r="E12" s="691">
        <f t="shared" si="0"/>
        <v>0</v>
      </c>
      <c r="F12" s="690"/>
      <c r="G12" s="690"/>
      <c r="H12" s="692">
        <f t="shared" si="1"/>
        <v>0</v>
      </c>
    </row>
    <row r="13" spans="1:8" ht="15.75">
      <c r="A13" s="485">
        <v>4.2</v>
      </c>
      <c r="B13" s="487" t="s">
        <v>798</v>
      </c>
      <c r="C13" s="690"/>
      <c r="D13" s="690"/>
      <c r="E13" s="691">
        <f t="shared" si="0"/>
        <v>0</v>
      </c>
      <c r="F13" s="690"/>
      <c r="G13" s="690"/>
      <c r="H13" s="692">
        <f t="shared" si="1"/>
        <v>0</v>
      </c>
    </row>
    <row r="14" spans="1:8" ht="15.75">
      <c r="A14" s="485">
        <v>5</v>
      </c>
      <c r="B14" s="488" t="s">
        <v>799</v>
      </c>
      <c r="C14" s="690">
        <v>125654548.83</v>
      </c>
      <c r="D14" s="690">
        <v>133697132.91049999</v>
      </c>
      <c r="E14" s="691">
        <f t="shared" si="0"/>
        <v>259351681.74049997</v>
      </c>
      <c r="F14" s="690">
        <v>87486872.88000001</v>
      </c>
      <c r="G14" s="690">
        <v>99453621.908399984</v>
      </c>
      <c r="H14" s="692">
        <f t="shared" si="1"/>
        <v>186940494.78839999</v>
      </c>
    </row>
    <row r="15" spans="1:8" ht="15.75">
      <c r="A15" s="485">
        <v>5.0999999999999996</v>
      </c>
      <c r="B15" s="489" t="s">
        <v>800</v>
      </c>
      <c r="C15" s="690">
        <v>807790.2</v>
      </c>
      <c r="D15" s="690">
        <v>8126759.4786</v>
      </c>
      <c r="E15" s="691">
        <f t="shared" si="0"/>
        <v>8934549.6786000002</v>
      </c>
      <c r="F15" s="690">
        <v>497297.68</v>
      </c>
      <c r="G15" s="690">
        <v>4065969.6</v>
      </c>
      <c r="H15" s="692">
        <f t="shared" si="1"/>
        <v>4563267.28</v>
      </c>
    </row>
    <row r="16" spans="1:8" ht="15.75">
      <c r="A16" s="485">
        <v>5.2</v>
      </c>
      <c r="B16" s="489" t="s">
        <v>801</v>
      </c>
      <c r="C16" s="690">
        <v>0</v>
      </c>
      <c r="D16" s="690">
        <v>0</v>
      </c>
      <c r="E16" s="691">
        <f t="shared" si="0"/>
        <v>0</v>
      </c>
      <c r="F16" s="690">
        <v>0</v>
      </c>
      <c r="G16" s="690">
        <v>0</v>
      </c>
      <c r="H16" s="692">
        <f t="shared" si="1"/>
        <v>0</v>
      </c>
    </row>
    <row r="17" spans="1:8" ht="15.75">
      <c r="A17" s="485">
        <v>5.3</v>
      </c>
      <c r="B17" s="489" t="s">
        <v>802</v>
      </c>
      <c r="C17" s="690">
        <v>124846758.63</v>
      </c>
      <c r="D17" s="690">
        <v>125570373.43189999</v>
      </c>
      <c r="E17" s="691">
        <f t="shared" si="0"/>
        <v>250417132.06189999</v>
      </c>
      <c r="F17" s="690">
        <v>86989575.200000003</v>
      </c>
      <c r="G17" s="690">
        <v>95387652.30839999</v>
      </c>
      <c r="H17" s="692">
        <f t="shared" si="1"/>
        <v>182377227.50839999</v>
      </c>
    </row>
    <row r="18" spans="1:8" ht="15.75">
      <c r="A18" s="485" t="s">
        <v>803</v>
      </c>
      <c r="B18" s="490" t="s">
        <v>804</v>
      </c>
      <c r="C18" s="690">
        <v>34462090.57</v>
      </c>
      <c r="D18" s="690">
        <v>25555142.038800001</v>
      </c>
      <c r="E18" s="691">
        <f t="shared" si="0"/>
        <v>60017232.608800001</v>
      </c>
      <c r="F18" s="690">
        <v>20895543</v>
      </c>
      <c r="G18" s="690">
        <v>22850919.466400001</v>
      </c>
      <c r="H18" s="692">
        <f t="shared" si="1"/>
        <v>43746462.466399997</v>
      </c>
    </row>
    <row r="19" spans="1:8" ht="15.75">
      <c r="A19" s="485" t="s">
        <v>805</v>
      </c>
      <c r="B19" s="491" t="s">
        <v>806</v>
      </c>
      <c r="C19" s="690">
        <v>45084734</v>
      </c>
      <c r="D19" s="690">
        <v>58365894.770499997</v>
      </c>
      <c r="E19" s="691">
        <f t="shared" si="0"/>
        <v>103450628.7705</v>
      </c>
      <c r="F19" s="690">
        <v>35510150</v>
      </c>
      <c r="G19" s="690">
        <v>39873527.483999997</v>
      </c>
      <c r="H19" s="692">
        <f t="shared" si="1"/>
        <v>75383677.483999997</v>
      </c>
    </row>
    <row r="20" spans="1:8" ht="15.75">
      <c r="A20" s="485" t="s">
        <v>807</v>
      </c>
      <c r="B20" s="491" t="s">
        <v>808</v>
      </c>
      <c r="C20" s="690">
        <v>22162495.199999999</v>
      </c>
      <c r="D20" s="690">
        <v>4521007.8017999995</v>
      </c>
      <c r="E20" s="691">
        <f t="shared" si="0"/>
        <v>26683503.001800001</v>
      </c>
      <c r="F20" s="690">
        <v>21869517.199999999</v>
      </c>
      <c r="G20" s="690">
        <v>4702228.4539999999</v>
      </c>
      <c r="H20" s="692">
        <f t="shared" si="1"/>
        <v>26571745.653999999</v>
      </c>
    </row>
    <row r="21" spans="1:8" ht="15.75">
      <c r="A21" s="485" t="s">
        <v>809</v>
      </c>
      <c r="B21" s="491" t="s">
        <v>810</v>
      </c>
      <c r="C21" s="690">
        <v>23137438.859999999</v>
      </c>
      <c r="D21" s="690">
        <v>37128328.820799999</v>
      </c>
      <c r="E21" s="691">
        <f t="shared" si="0"/>
        <v>60265767.680799998</v>
      </c>
      <c r="F21" s="690">
        <v>8714365</v>
      </c>
      <c r="G21" s="690">
        <v>27960976.903999999</v>
      </c>
      <c r="H21" s="692">
        <f t="shared" si="1"/>
        <v>36675341.903999999</v>
      </c>
    </row>
    <row r="22" spans="1:8" ht="15.75">
      <c r="A22" s="485" t="s">
        <v>811</v>
      </c>
      <c r="B22" s="491" t="s">
        <v>226</v>
      </c>
      <c r="C22" s="690">
        <v>0</v>
      </c>
      <c r="D22" s="690">
        <v>0</v>
      </c>
      <c r="E22" s="691">
        <f t="shared" si="0"/>
        <v>0</v>
      </c>
      <c r="F22" s="690">
        <v>0</v>
      </c>
      <c r="G22" s="690">
        <v>0</v>
      </c>
      <c r="H22" s="692">
        <f t="shared" si="1"/>
        <v>0</v>
      </c>
    </row>
    <row r="23" spans="1:8" ht="15.75">
      <c r="A23" s="485">
        <v>5.4</v>
      </c>
      <c r="B23" s="489" t="s">
        <v>812</v>
      </c>
      <c r="C23" s="690">
        <v>0</v>
      </c>
      <c r="D23" s="690">
        <v>0</v>
      </c>
      <c r="E23" s="691">
        <f t="shared" si="0"/>
        <v>0</v>
      </c>
      <c r="F23" s="690">
        <v>0</v>
      </c>
      <c r="G23" s="690">
        <v>0</v>
      </c>
      <c r="H23" s="692">
        <f t="shared" si="1"/>
        <v>0</v>
      </c>
    </row>
    <row r="24" spans="1:8" ht="15.75">
      <c r="A24" s="485">
        <v>5.5</v>
      </c>
      <c r="B24" s="489" t="s">
        <v>813</v>
      </c>
      <c r="C24" s="690">
        <v>0</v>
      </c>
      <c r="D24" s="690">
        <v>0</v>
      </c>
      <c r="E24" s="691">
        <f t="shared" si="0"/>
        <v>0</v>
      </c>
      <c r="F24" s="690">
        <v>0</v>
      </c>
      <c r="G24" s="690">
        <v>0</v>
      </c>
      <c r="H24" s="692">
        <f t="shared" si="1"/>
        <v>0</v>
      </c>
    </row>
    <row r="25" spans="1:8" ht="15.75">
      <c r="A25" s="485">
        <v>5.6</v>
      </c>
      <c r="B25" s="489" t="s">
        <v>814</v>
      </c>
      <c r="C25" s="690">
        <v>0</v>
      </c>
      <c r="D25" s="690">
        <v>0</v>
      </c>
      <c r="E25" s="691">
        <f t="shared" si="0"/>
        <v>0</v>
      </c>
      <c r="F25" s="690">
        <v>0</v>
      </c>
      <c r="G25" s="690">
        <v>0</v>
      </c>
      <c r="H25" s="692">
        <f t="shared" si="1"/>
        <v>0</v>
      </c>
    </row>
    <row r="26" spans="1:8" ht="15.75">
      <c r="A26" s="485">
        <v>5.7</v>
      </c>
      <c r="B26" s="489" t="s">
        <v>226</v>
      </c>
      <c r="C26" s="690">
        <v>0</v>
      </c>
      <c r="D26" s="690">
        <v>0</v>
      </c>
      <c r="E26" s="691">
        <f t="shared" si="0"/>
        <v>0</v>
      </c>
      <c r="F26" s="690">
        <v>0</v>
      </c>
      <c r="G26" s="690">
        <v>0</v>
      </c>
      <c r="H26" s="692">
        <f t="shared" si="1"/>
        <v>0</v>
      </c>
    </row>
    <row r="27" spans="1:8" ht="15.75">
      <c r="A27" s="485">
        <v>6</v>
      </c>
      <c r="B27" s="488" t="s">
        <v>815</v>
      </c>
      <c r="C27" s="690">
        <v>5190391.95</v>
      </c>
      <c r="D27" s="690">
        <v>7520157.6988000004</v>
      </c>
      <c r="E27" s="691">
        <f t="shared" si="0"/>
        <v>12710549.648800001</v>
      </c>
      <c r="F27" s="690">
        <v>3347512</v>
      </c>
      <c r="G27" s="690">
        <v>2883935.1170000001</v>
      </c>
      <c r="H27" s="692">
        <f t="shared" si="1"/>
        <v>6231447.1170000006</v>
      </c>
    </row>
    <row r="28" spans="1:8" ht="15.75">
      <c r="A28" s="485">
        <v>7</v>
      </c>
      <c r="B28" s="488" t="s">
        <v>816</v>
      </c>
      <c r="C28" s="690">
        <v>10232770.370000001</v>
      </c>
      <c r="D28" s="690">
        <v>35585207.734800003</v>
      </c>
      <c r="E28" s="691">
        <f t="shared" si="0"/>
        <v>45817978.104800001</v>
      </c>
      <c r="F28" s="690">
        <v>10525246.15</v>
      </c>
      <c r="G28" s="690">
        <v>23394394.232700001</v>
      </c>
      <c r="H28" s="692">
        <f t="shared" si="1"/>
        <v>33919640.382700004</v>
      </c>
    </row>
    <row r="29" spans="1:8" ht="15.75">
      <c r="A29" s="485">
        <v>8</v>
      </c>
      <c r="B29" s="488" t="s">
        <v>817</v>
      </c>
      <c r="C29" s="690"/>
      <c r="D29" s="690"/>
      <c r="E29" s="691">
        <f t="shared" si="0"/>
        <v>0</v>
      </c>
      <c r="F29" s="690"/>
      <c r="G29" s="690"/>
      <c r="H29" s="692">
        <f t="shared" si="1"/>
        <v>0</v>
      </c>
    </row>
    <row r="30" spans="1:8" ht="15.75">
      <c r="A30" s="485">
        <v>9</v>
      </c>
      <c r="B30" s="486" t="s">
        <v>818</v>
      </c>
      <c r="C30" s="690">
        <v>0</v>
      </c>
      <c r="D30" s="690">
        <v>0</v>
      </c>
      <c r="E30" s="691">
        <f t="shared" si="0"/>
        <v>0</v>
      </c>
      <c r="F30" s="690">
        <v>0</v>
      </c>
      <c r="G30" s="690">
        <v>0</v>
      </c>
      <c r="H30" s="692">
        <f t="shared" si="1"/>
        <v>0</v>
      </c>
    </row>
    <row r="31" spans="1:8" ht="25.5">
      <c r="A31" s="485">
        <v>9.1</v>
      </c>
      <c r="B31" s="487" t="s">
        <v>819</v>
      </c>
      <c r="C31" s="690"/>
      <c r="D31" s="690"/>
      <c r="E31" s="691">
        <f t="shared" si="0"/>
        <v>0</v>
      </c>
      <c r="F31" s="690"/>
      <c r="G31" s="690"/>
      <c r="H31" s="692">
        <f t="shared" si="1"/>
        <v>0</v>
      </c>
    </row>
    <row r="32" spans="1:8" ht="25.5">
      <c r="A32" s="485">
        <v>9.1999999999999993</v>
      </c>
      <c r="B32" s="487" t="s">
        <v>820</v>
      </c>
      <c r="C32" s="690"/>
      <c r="D32" s="690"/>
      <c r="E32" s="691">
        <f t="shared" si="0"/>
        <v>0</v>
      </c>
      <c r="F32" s="690"/>
      <c r="G32" s="690"/>
      <c r="H32" s="692">
        <f t="shared" si="1"/>
        <v>0</v>
      </c>
    </row>
    <row r="33" spans="1:8" ht="15.75">
      <c r="A33" s="485">
        <v>9.3000000000000007</v>
      </c>
      <c r="B33" s="487" t="s">
        <v>821</v>
      </c>
      <c r="C33" s="690"/>
      <c r="D33" s="690"/>
      <c r="E33" s="691">
        <f t="shared" si="0"/>
        <v>0</v>
      </c>
      <c r="F33" s="690"/>
      <c r="G33" s="690"/>
      <c r="H33" s="692">
        <f t="shared" si="1"/>
        <v>0</v>
      </c>
    </row>
    <row r="34" spans="1:8" ht="15.75">
      <c r="A34" s="485">
        <v>9.4</v>
      </c>
      <c r="B34" s="487" t="s">
        <v>822</v>
      </c>
      <c r="C34" s="690"/>
      <c r="D34" s="690"/>
      <c r="E34" s="691">
        <f t="shared" si="0"/>
        <v>0</v>
      </c>
      <c r="F34" s="690"/>
      <c r="G34" s="690"/>
      <c r="H34" s="692">
        <f t="shared" si="1"/>
        <v>0</v>
      </c>
    </row>
    <row r="35" spans="1:8" ht="15.75">
      <c r="A35" s="485">
        <v>9.5</v>
      </c>
      <c r="B35" s="487" t="s">
        <v>823</v>
      </c>
      <c r="C35" s="690"/>
      <c r="D35" s="690"/>
      <c r="E35" s="691">
        <f t="shared" si="0"/>
        <v>0</v>
      </c>
      <c r="F35" s="690"/>
      <c r="G35" s="690"/>
      <c r="H35" s="692">
        <f t="shared" si="1"/>
        <v>0</v>
      </c>
    </row>
    <row r="36" spans="1:8" ht="25.5">
      <c r="A36" s="485">
        <v>9.6</v>
      </c>
      <c r="B36" s="487" t="s">
        <v>824</v>
      </c>
      <c r="C36" s="690"/>
      <c r="D36" s="690"/>
      <c r="E36" s="691">
        <f t="shared" si="0"/>
        <v>0</v>
      </c>
      <c r="F36" s="690"/>
      <c r="G36" s="690"/>
      <c r="H36" s="692">
        <f t="shared" si="1"/>
        <v>0</v>
      </c>
    </row>
    <row r="37" spans="1:8" ht="25.5">
      <c r="A37" s="485">
        <v>9.6999999999999993</v>
      </c>
      <c r="B37" s="487" t="s">
        <v>825</v>
      </c>
      <c r="C37" s="690"/>
      <c r="D37" s="690"/>
      <c r="E37" s="691">
        <f t="shared" si="0"/>
        <v>0</v>
      </c>
      <c r="F37" s="690"/>
      <c r="G37" s="690"/>
      <c r="H37" s="692">
        <f t="shared" si="1"/>
        <v>0</v>
      </c>
    </row>
    <row r="38" spans="1:8" ht="15.75">
      <c r="A38" s="485">
        <v>10</v>
      </c>
      <c r="B38" s="492" t="s">
        <v>826</v>
      </c>
      <c r="C38" s="690">
        <v>470353.62000000005</v>
      </c>
      <c r="D38" s="690">
        <v>319731.50919999997</v>
      </c>
      <c r="E38" s="691">
        <f t="shared" si="0"/>
        <v>790085.12920000008</v>
      </c>
      <c r="F38" s="690">
        <v>32483.17</v>
      </c>
      <c r="G38" s="690">
        <v>50949.535100000008</v>
      </c>
      <c r="H38" s="692">
        <f t="shared" si="1"/>
        <v>83432.705100000006</v>
      </c>
    </row>
    <row r="39" spans="1:8" ht="15.75">
      <c r="A39" s="485">
        <v>10.1</v>
      </c>
      <c r="B39" s="487" t="s">
        <v>827</v>
      </c>
      <c r="C39" s="690">
        <v>0</v>
      </c>
      <c r="D39" s="690">
        <v>0</v>
      </c>
      <c r="E39" s="691">
        <f t="shared" si="0"/>
        <v>0</v>
      </c>
      <c r="F39" s="690">
        <v>11000</v>
      </c>
      <c r="G39" s="690">
        <v>0</v>
      </c>
      <c r="H39" s="692">
        <f t="shared" si="1"/>
        <v>11000</v>
      </c>
    </row>
    <row r="40" spans="1:8" ht="25.5">
      <c r="A40" s="485">
        <v>10.199999999999999</v>
      </c>
      <c r="B40" s="487" t="s">
        <v>828</v>
      </c>
      <c r="C40" s="690">
        <v>0</v>
      </c>
      <c r="D40" s="690">
        <v>408.00920000000008</v>
      </c>
      <c r="E40" s="691">
        <f t="shared" si="0"/>
        <v>408.00920000000008</v>
      </c>
      <c r="F40" s="690">
        <v>1112.3600000000001</v>
      </c>
      <c r="G40" s="690">
        <v>0</v>
      </c>
      <c r="H40" s="692">
        <f t="shared" si="1"/>
        <v>1112.3600000000001</v>
      </c>
    </row>
    <row r="41" spans="1:8" ht="25.5">
      <c r="A41" s="485">
        <v>10.3</v>
      </c>
      <c r="B41" s="487" t="s">
        <v>829</v>
      </c>
      <c r="C41" s="690">
        <v>439371.92000000004</v>
      </c>
      <c r="D41" s="690">
        <v>220467.81450000001</v>
      </c>
      <c r="E41" s="691">
        <f t="shared" si="0"/>
        <v>659839.73450000002</v>
      </c>
      <c r="F41" s="690">
        <v>15593.869999999999</v>
      </c>
      <c r="G41" s="690">
        <v>26588.842400000005</v>
      </c>
      <c r="H41" s="692">
        <f t="shared" si="1"/>
        <v>42182.712400000004</v>
      </c>
    </row>
    <row r="42" spans="1:8" ht="25.5">
      <c r="A42" s="485">
        <v>10.4</v>
      </c>
      <c r="B42" s="487" t="s">
        <v>830</v>
      </c>
      <c r="C42" s="690">
        <v>30981.700000000004</v>
      </c>
      <c r="D42" s="690">
        <v>98855.685499999992</v>
      </c>
      <c r="E42" s="691">
        <f t="shared" si="0"/>
        <v>129837.3855</v>
      </c>
      <c r="F42" s="690">
        <v>4776.9400000000005</v>
      </c>
      <c r="G42" s="690">
        <v>24360.692700000003</v>
      </c>
      <c r="H42" s="692">
        <f t="shared" si="1"/>
        <v>29137.632700000002</v>
      </c>
    </row>
    <row r="43" spans="1:8" ht="15.75">
      <c r="A43" s="485">
        <v>11</v>
      </c>
      <c r="B43" s="493" t="s">
        <v>831</v>
      </c>
      <c r="C43" s="690"/>
      <c r="D43" s="690"/>
      <c r="E43" s="691">
        <f t="shared" si="0"/>
        <v>0</v>
      </c>
      <c r="F43" s="690"/>
      <c r="G43" s="690"/>
      <c r="H43" s="692">
        <f t="shared" si="1"/>
        <v>0</v>
      </c>
    </row>
    <row r="44" spans="1:8" ht="15.75">
      <c r="C44" s="495"/>
      <c r="D44" s="495"/>
      <c r="E44" s="495"/>
      <c r="F44" s="495"/>
      <c r="G44" s="495"/>
      <c r="H44" s="495"/>
    </row>
    <row r="45" spans="1:8" ht="15.75">
      <c r="C45" s="495"/>
      <c r="D45" s="495"/>
      <c r="E45" s="495"/>
      <c r="F45" s="495"/>
      <c r="G45" s="495"/>
      <c r="H45" s="495"/>
    </row>
    <row r="46" spans="1:8" ht="15.75">
      <c r="C46" s="495"/>
      <c r="D46" s="495"/>
      <c r="E46" s="495"/>
      <c r="F46" s="495"/>
      <c r="G46" s="495"/>
      <c r="H46" s="495"/>
    </row>
    <row r="47" spans="1:8" ht="15.75">
      <c r="C47" s="495"/>
      <c r="D47" s="495"/>
      <c r="E47" s="495"/>
      <c r="F47" s="495"/>
      <c r="G47" s="495"/>
      <c r="H47" s="49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12" sqref="D12"/>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8"/>
    </row>
    <row r="2" spans="1:8" ht="15">
      <c r="A2" s="18" t="s">
        <v>1</v>
      </c>
      <c r="B2" s="694">
        <f>'1. key ratios'!B2</f>
        <v>45291</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7" t="str">
        <f>INT((MONTH($B$2))/3)&amp;"Q"&amp;"-"&amp;YEAR($B$2)</f>
        <v>4Q-2023</v>
      </c>
      <c r="D5" s="357" t="str">
        <f>IF(INT(MONTH($B$2))=3, "4"&amp;"Q"&amp;"-"&amp;YEAR($B$2)-1, IF(INT(MONTH($B$2))=6, "1"&amp;"Q"&amp;"-"&amp;YEAR($B$2), IF(INT(MONTH($B$2))=9, "2"&amp;"Q"&amp;"-"&amp;YEAR($B$2),IF(INT(MONTH($B$2))=12, "3"&amp;"Q"&amp;"-"&amp;YEAR($B$2), 0))))</f>
        <v>3Q-2023</v>
      </c>
      <c r="E5" s="357" t="str">
        <f>IF(INT(MONTH($B$2))=3, "3"&amp;"Q"&amp;"-"&amp;YEAR($B$2)-1, IF(INT(MONTH($B$2))=6, "4"&amp;"Q"&amp;"-"&amp;YEAR($B$2)-1, IF(INT(MONTH($B$2))=9, "1"&amp;"Q"&amp;"-"&amp;YEAR($B$2),IF(INT(MONTH($B$2))=12, "2"&amp;"Q"&amp;"-"&amp;YEAR($B$2), 0))))</f>
        <v>2Q-2023</v>
      </c>
      <c r="F5" s="357" t="str">
        <f>IF(INT(MONTH($B$2))=3, "2"&amp;"Q"&amp;"-"&amp;YEAR($B$2)-1, IF(INT(MONTH($B$2))=6, "3"&amp;"Q"&amp;"-"&amp;YEAR($B$2)-1, IF(INT(MONTH($B$2))=9, "4"&amp;"Q"&amp;"-"&amp;YEAR($B$2)-1,IF(INT(MONTH($B$2))=12, "1"&amp;"Q"&amp;"-"&amp;YEAR($B$2), 0))))</f>
        <v>1Q-2023</v>
      </c>
      <c r="G5" s="357" t="str">
        <f>IF(INT(MONTH($B$2))=3, "1"&amp;"Q"&amp;"-"&amp;YEAR($B$2)-1, IF(INT(MONTH($B$2))=6, "2"&amp;"Q"&amp;"-"&amp;YEAR($B$2)-1, IF(INT(MONTH($B$2))=9, "3"&amp;"Q"&amp;"-"&amp;YEAR($B$2)-1,IF(INT(MONTH($B$2))=12, "4"&amp;"Q"&amp;"-"&amp;YEAR($B$2)-1, 0))))</f>
        <v>4Q-2022</v>
      </c>
    </row>
    <row r="6" spans="1:8" ht="15" customHeight="1">
      <c r="A6" s="284">
        <v>1</v>
      </c>
      <c r="B6" s="340" t="s">
        <v>782</v>
      </c>
      <c r="C6" s="285">
        <v>204434072.45705998</v>
      </c>
      <c r="D6" s="343">
        <v>203112660.71449003</v>
      </c>
      <c r="E6" s="286">
        <v>176610969.02558997</v>
      </c>
      <c r="F6" s="285">
        <v>171420996.94231004</v>
      </c>
      <c r="G6" s="344">
        <v>170648957.53656</v>
      </c>
    </row>
    <row r="7" spans="1:8" ht="15" customHeight="1">
      <c r="A7" s="284">
        <v>1.1000000000000001</v>
      </c>
      <c r="B7" s="287" t="s">
        <v>783</v>
      </c>
      <c r="C7" s="288">
        <v>176008312.48369998</v>
      </c>
      <c r="D7" s="345">
        <v>174834680.01960003</v>
      </c>
      <c r="E7" s="288">
        <v>155334844.22189999</v>
      </c>
      <c r="F7" s="288">
        <v>150090199.56665003</v>
      </c>
      <c r="G7" s="346">
        <v>152094981.22999999</v>
      </c>
    </row>
    <row r="8" spans="1:8" ht="25.5">
      <c r="A8" s="284" t="s">
        <v>536</v>
      </c>
      <c r="B8" s="289" t="s">
        <v>784</v>
      </c>
      <c r="C8" s="288"/>
      <c r="D8" s="345"/>
      <c r="E8" s="288"/>
      <c r="F8" s="288"/>
      <c r="G8" s="346"/>
    </row>
    <row r="9" spans="1:8" ht="15" customHeight="1">
      <c r="A9" s="284">
        <v>1.2</v>
      </c>
      <c r="B9" s="287" t="s">
        <v>785</v>
      </c>
      <c r="C9" s="288">
        <v>28425759.973359998</v>
      </c>
      <c r="D9" s="345">
        <v>28277980.69489</v>
      </c>
      <c r="E9" s="288">
        <v>21276124.803689998</v>
      </c>
      <c r="F9" s="288">
        <v>21330797.375659995</v>
      </c>
      <c r="G9" s="346">
        <v>18553976.306559999</v>
      </c>
    </row>
    <row r="10" spans="1:8" ht="15" customHeight="1">
      <c r="A10" s="284">
        <v>1.3</v>
      </c>
      <c r="B10" s="341" t="s">
        <v>174</v>
      </c>
      <c r="C10" s="290">
        <v>0</v>
      </c>
      <c r="D10" s="345">
        <v>0</v>
      </c>
      <c r="E10" s="290">
        <v>0</v>
      </c>
      <c r="F10" s="288">
        <v>0</v>
      </c>
      <c r="G10" s="347"/>
    </row>
    <row r="11" spans="1:8" ht="15" customHeight="1">
      <c r="A11" s="284">
        <v>2</v>
      </c>
      <c r="B11" s="340" t="s">
        <v>786</v>
      </c>
      <c r="C11" s="288">
        <v>465473.88037203415</v>
      </c>
      <c r="D11" s="345">
        <v>998400.34667698352</v>
      </c>
      <c r="E11" s="288">
        <v>3046149.6910429932</v>
      </c>
      <c r="F11" s="288">
        <v>3052904.3795519923</v>
      </c>
      <c r="G11" s="346">
        <v>1299569.2281800203</v>
      </c>
    </row>
    <row r="12" spans="1:8" ht="15" customHeight="1">
      <c r="A12" s="300">
        <v>3</v>
      </c>
      <c r="B12" s="342" t="s">
        <v>787</v>
      </c>
      <c r="C12" s="290">
        <v>20391120</v>
      </c>
      <c r="D12" s="345">
        <v>20391120</v>
      </c>
      <c r="E12" s="290">
        <v>20391120</v>
      </c>
      <c r="F12" s="288">
        <v>20391120</v>
      </c>
      <c r="G12" s="347">
        <v>20391120</v>
      </c>
    </row>
    <row r="13" spans="1:8" ht="15" customHeight="1">
      <c r="A13" s="87">
        <v>4</v>
      </c>
      <c r="B13" s="350" t="s">
        <v>788</v>
      </c>
      <c r="C13" s="175">
        <v>225290666.33743203</v>
      </c>
      <c r="D13" s="348">
        <v>224502181.061167</v>
      </c>
      <c r="E13" s="176">
        <v>200048238.71663296</v>
      </c>
      <c r="F13" s="175">
        <v>194865021.32186204</v>
      </c>
      <c r="G13" s="349">
        <v>192339646.76474002</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10" sqref="B10:C10"/>
    </sheetView>
  </sheetViews>
  <sheetFormatPr defaultRowHeight="15"/>
  <cols>
    <col min="1" max="1" width="9.5703125" style="3" bestFit="1" customWidth="1"/>
    <col min="2" max="2" width="58.85546875" style="3" customWidth="1"/>
    <col min="3" max="3" width="34.28515625" style="3" customWidth="1"/>
  </cols>
  <sheetData>
    <row r="1" spans="1:8">
      <c r="A1" s="3" t="s">
        <v>0</v>
      </c>
      <c r="B1" s="248" t="str">
        <f>Info!C2</f>
        <v>სს "ზირაათ ბანკი საქართველო"</v>
      </c>
    </row>
    <row r="2" spans="1:8">
      <c r="A2" s="3" t="s">
        <v>1</v>
      </c>
      <c r="B2" s="373">
        <f>'1. key ratios'!B2</f>
        <v>45291</v>
      </c>
    </row>
    <row r="4" spans="1:8" ht="25.5" customHeight="1">
      <c r="A4" s="169" t="s">
        <v>843</v>
      </c>
      <c r="B4" s="32" t="s">
        <v>164</v>
      </c>
      <c r="C4" s="14"/>
    </row>
    <row r="5" spans="1:8" ht="15.75">
      <c r="A5" s="11"/>
      <c r="B5" s="335" t="s">
        <v>844</v>
      </c>
      <c r="C5" s="355" t="s">
        <v>845</v>
      </c>
    </row>
    <row r="6" spans="1:8">
      <c r="A6" s="15">
        <v>1</v>
      </c>
      <c r="B6" s="33" t="s">
        <v>964</v>
      </c>
      <c r="C6" s="351" t="s">
        <v>963</v>
      </c>
    </row>
    <row r="7" spans="1:8">
      <c r="A7" s="15">
        <v>2</v>
      </c>
      <c r="B7" s="33" t="s">
        <v>979</v>
      </c>
      <c r="C7" s="351" t="s">
        <v>965</v>
      </c>
    </row>
    <row r="8" spans="1:8">
      <c r="A8" s="15">
        <v>3</v>
      </c>
      <c r="B8" s="33" t="s">
        <v>966</v>
      </c>
      <c r="C8" s="351" t="s">
        <v>967</v>
      </c>
    </row>
    <row r="9" spans="1:8">
      <c r="A9" s="15">
        <v>4</v>
      </c>
      <c r="B9" s="33" t="s">
        <v>968</v>
      </c>
      <c r="C9" s="351" t="s">
        <v>967</v>
      </c>
    </row>
    <row r="10" spans="1:8">
      <c r="A10" s="15">
        <v>5</v>
      </c>
      <c r="B10" s="33"/>
      <c r="C10" s="351"/>
    </row>
    <row r="11" spans="1:8">
      <c r="A11" s="15">
        <v>6</v>
      </c>
      <c r="B11" s="33"/>
      <c r="C11" s="351"/>
    </row>
    <row r="12" spans="1:8">
      <c r="A12" s="15">
        <v>7</v>
      </c>
      <c r="B12" s="33"/>
      <c r="C12" s="351"/>
      <c r="H12" s="5"/>
    </row>
    <row r="13" spans="1:8">
      <c r="A13" s="15">
        <v>8</v>
      </c>
      <c r="B13" s="33"/>
      <c r="C13" s="351"/>
    </row>
    <row r="14" spans="1:8">
      <c r="A14" s="15">
        <v>9</v>
      </c>
      <c r="B14" s="33"/>
      <c r="C14" s="351"/>
    </row>
    <row r="15" spans="1:8">
      <c r="A15" s="15">
        <v>10</v>
      </c>
      <c r="B15" s="33"/>
      <c r="C15" s="351"/>
    </row>
    <row r="16" spans="1:8">
      <c r="A16" s="15"/>
      <c r="B16" s="826"/>
      <c r="C16" s="827"/>
    </row>
    <row r="17" spans="1:3" ht="60">
      <c r="A17" s="15"/>
      <c r="B17" s="336" t="s">
        <v>846</v>
      </c>
      <c r="C17" s="356" t="s">
        <v>847</v>
      </c>
    </row>
    <row r="18" spans="1:3" ht="15.75">
      <c r="A18" s="15">
        <v>1</v>
      </c>
      <c r="B18" s="28" t="s">
        <v>961</v>
      </c>
      <c r="C18" s="353" t="s">
        <v>969</v>
      </c>
    </row>
    <row r="19" spans="1:3" ht="15.75">
      <c r="A19" s="15">
        <v>2</v>
      </c>
      <c r="B19" s="28" t="s">
        <v>970</v>
      </c>
      <c r="C19" s="353" t="s">
        <v>971</v>
      </c>
    </row>
    <row r="20" spans="1:3" ht="15.75">
      <c r="A20" s="15">
        <v>3</v>
      </c>
      <c r="B20" s="28" t="s">
        <v>972</v>
      </c>
      <c r="C20" s="353" t="s">
        <v>973</v>
      </c>
    </row>
    <row r="21" spans="1:3" ht="15.75">
      <c r="A21" s="15">
        <v>4</v>
      </c>
      <c r="B21" s="28" t="s">
        <v>974</v>
      </c>
      <c r="C21" s="353" t="s">
        <v>975</v>
      </c>
    </row>
    <row r="22" spans="1:3" ht="15.75">
      <c r="A22" s="15">
        <v>5</v>
      </c>
      <c r="B22" s="28"/>
      <c r="C22" s="353"/>
    </row>
    <row r="23" spans="1:3" ht="15.75">
      <c r="A23" s="15">
        <v>6</v>
      </c>
      <c r="B23" s="28"/>
      <c r="C23" s="353"/>
    </row>
    <row r="24" spans="1:3" ht="15.75">
      <c r="A24" s="15">
        <v>7</v>
      </c>
      <c r="B24" s="28"/>
      <c r="C24" s="353"/>
    </row>
    <row r="25" spans="1:3" ht="15.75">
      <c r="A25" s="15">
        <v>8</v>
      </c>
      <c r="B25" s="28"/>
      <c r="C25" s="353"/>
    </row>
    <row r="26" spans="1:3" ht="15.75">
      <c r="A26" s="15">
        <v>9</v>
      </c>
      <c r="B26" s="28"/>
      <c r="C26" s="353"/>
    </row>
    <row r="27" spans="1:3" ht="15.75" customHeight="1">
      <c r="A27" s="15">
        <v>10</v>
      </c>
      <c r="B27" s="28"/>
      <c r="C27" s="354"/>
    </row>
    <row r="28" spans="1:3" ht="15.75" customHeight="1">
      <c r="A28" s="15"/>
      <c r="B28" s="28"/>
      <c r="C28" s="29"/>
    </row>
    <row r="29" spans="1:3" ht="30" customHeight="1">
      <c r="A29" s="15"/>
      <c r="B29" s="828" t="s">
        <v>848</v>
      </c>
      <c r="C29" s="829"/>
    </row>
    <row r="30" spans="1:3">
      <c r="A30" s="15">
        <v>1</v>
      </c>
      <c r="B30" s="33"/>
      <c r="C30" s="693">
        <v>1</v>
      </c>
    </row>
    <row r="31" spans="1:3" ht="15.75" customHeight="1">
      <c r="A31" s="15"/>
      <c r="B31" s="33"/>
      <c r="C31" s="34"/>
    </row>
    <row r="32" spans="1:3" ht="29.25" customHeight="1">
      <c r="A32" s="15"/>
      <c r="B32" s="828" t="s">
        <v>850</v>
      </c>
      <c r="C32" s="829"/>
    </row>
    <row r="33" spans="1:3">
      <c r="A33" s="15">
        <v>1</v>
      </c>
      <c r="B33" s="33"/>
      <c r="C33" s="351" t="s">
        <v>849</v>
      </c>
    </row>
    <row r="34" spans="1:3" ht="15.75">
      <c r="A34" s="16"/>
      <c r="B34" s="35"/>
      <c r="C34" s="35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6"/>
    </sheetView>
  </sheetViews>
  <sheetFormatPr defaultRowHeight="15"/>
  <cols>
    <col min="1" max="1" width="9.5703125" style="3" bestFit="1" customWidth="1"/>
    <col min="2" max="2" width="47.5703125" style="3" customWidth="1"/>
    <col min="3" max="3" width="28" style="778" customWidth="1"/>
    <col min="4" max="4" width="25.5703125" style="778" customWidth="1"/>
    <col min="5" max="5" width="20.140625" style="778"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4">
        <f>'1. key ratios'!B2</f>
        <v>45291</v>
      </c>
      <c r="C2" s="779"/>
      <c r="D2" s="779"/>
      <c r="E2" s="779"/>
    </row>
    <row r="3" spans="1:5" s="22" customFormat="1" ht="15.75" customHeight="1">
      <c r="C3" s="779"/>
      <c r="D3" s="779"/>
      <c r="E3" s="779"/>
    </row>
    <row r="4" spans="1:5" s="22" customFormat="1" ht="15.75" customHeight="1">
      <c r="A4" s="170" t="s">
        <v>758</v>
      </c>
      <c r="B4" s="171" t="s">
        <v>165</v>
      </c>
      <c r="C4" s="779"/>
      <c r="D4" s="779"/>
      <c r="E4" s="780" t="s">
        <v>759</v>
      </c>
    </row>
    <row r="5" spans="1:5" s="83" customFormat="1" ht="17.45" customHeight="1">
      <c r="A5" s="260"/>
      <c r="B5" s="261"/>
      <c r="C5" s="135" t="s">
        <v>681</v>
      </c>
      <c r="D5" s="135" t="s">
        <v>682</v>
      </c>
      <c r="E5" s="262" t="s">
        <v>683</v>
      </c>
    </row>
    <row r="6" spans="1:5" s="102" customFormat="1" ht="14.45" customHeight="1">
      <c r="A6" s="263"/>
      <c r="B6" s="830" t="s">
        <v>760</v>
      </c>
      <c r="C6" s="830" t="s">
        <v>761</v>
      </c>
      <c r="D6" s="831" t="s">
        <v>762</v>
      </c>
      <c r="E6" s="832"/>
    </row>
    <row r="7" spans="1:5" s="102" customFormat="1" ht="99.6" customHeight="1">
      <c r="A7" s="263"/>
      <c r="B7" s="830"/>
      <c r="C7" s="830"/>
      <c r="D7" s="752" t="s">
        <v>763</v>
      </c>
      <c r="E7" s="753" t="s">
        <v>764</v>
      </c>
    </row>
    <row r="8" spans="1:5" s="102" customFormat="1" ht="22.5" customHeight="1">
      <c r="A8" s="497">
        <v>1</v>
      </c>
      <c r="B8" s="444" t="s">
        <v>51</v>
      </c>
      <c r="C8" s="787">
        <v>63906719.562600002</v>
      </c>
      <c r="D8" s="788">
        <v>0</v>
      </c>
      <c r="E8" s="787">
        <v>63906719.562600002</v>
      </c>
    </row>
    <row r="9" spans="1:5" s="102" customFormat="1">
      <c r="A9" s="497">
        <v>1.1000000000000001</v>
      </c>
      <c r="B9" s="445" t="s">
        <v>52</v>
      </c>
      <c r="C9" s="789">
        <v>6128177.2370999996</v>
      </c>
      <c r="D9" s="788"/>
      <c r="E9" s="789">
        <v>6128177.2370999996</v>
      </c>
    </row>
    <row r="10" spans="1:5" s="102" customFormat="1">
      <c r="A10" s="497">
        <v>1.2</v>
      </c>
      <c r="B10" s="445" t="s">
        <v>53</v>
      </c>
      <c r="C10" s="789">
        <v>33145801.194699999</v>
      </c>
      <c r="D10" s="788"/>
      <c r="E10" s="789">
        <v>33145801.194699999</v>
      </c>
    </row>
    <row r="11" spans="1:5" s="102" customFormat="1">
      <c r="A11" s="497">
        <v>1.3</v>
      </c>
      <c r="B11" s="445" t="s">
        <v>54</v>
      </c>
      <c r="C11" s="789">
        <v>24632741.130800001</v>
      </c>
      <c r="D11" s="788"/>
      <c r="E11" s="789">
        <v>24632741.130800001</v>
      </c>
    </row>
    <row r="12" spans="1:5" s="102" customFormat="1">
      <c r="A12" s="497">
        <v>2</v>
      </c>
      <c r="B12" s="446" t="s">
        <v>10</v>
      </c>
      <c r="C12" s="789">
        <v>0</v>
      </c>
      <c r="D12" s="788"/>
      <c r="E12" s="789">
        <v>0</v>
      </c>
    </row>
    <row r="13" spans="1:5" s="102" customFormat="1" ht="21">
      <c r="A13" s="497">
        <v>2.1</v>
      </c>
      <c r="B13" s="447" t="s">
        <v>55</v>
      </c>
      <c r="C13" s="789">
        <v>0</v>
      </c>
      <c r="D13" s="788"/>
      <c r="E13" s="789">
        <v>0</v>
      </c>
    </row>
    <row r="14" spans="1:5" s="102" customFormat="1" ht="33.950000000000003" customHeight="1">
      <c r="A14" s="497">
        <v>3</v>
      </c>
      <c r="B14" s="448" t="s">
        <v>56</v>
      </c>
      <c r="C14" s="789">
        <v>0</v>
      </c>
      <c r="D14" s="788"/>
      <c r="E14" s="789">
        <v>0</v>
      </c>
    </row>
    <row r="15" spans="1:5" s="102" customFormat="1" ht="32.450000000000003" customHeight="1">
      <c r="A15" s="497">
        <v>4</v>
      </c>
      <c r="B15" s="449" t="s">
        <v>57</v>
      </c>
      <c r="C15" s="789">
        <v>0</v>
      </c>
      <c r="D15" s="788"/>
      <c r="E15" s="789">
        <v>0</v>
      </c>
    </row>
    <row r="16" spans="1:5" s="102" customFormat="1" ht="23.1" customHeight="1">
      <c r="A16" s="497">
        <v>5</v>
      </c>
      <c r="B16" s="449" t="s">
        <v>13</v>
      </c>
      <c r="C16" s="790">
        <v>0</v>
      </c>
      <c r="D16" s="788">
        <v>0</v>
      </c>
      <c r="E16" s="790">
        <v>0</v>
      </c>
    </row>
    <row r="17" spans="1:5" s="102" customFormat="1">
      <c r="A17" s="497">
        <v>5.0999999999999996</v>
      </c>
      <c r="B17" s="450" t="s">
        <v>58</v>
      </c>
      <c r="C17" s="789">
        <v>0</v>
      </c>
      <c r="D17" s="788"/>
      <c r="E17" s="789">
        <v>0</v>
      </c>
    </row>
    <row r="18" spans="1:5" s="102" customFormat="1">
      <c r="A18" s="497">
        <v>5.2</v>
      </c>
      <c r="B18" s="450" t="s">
        <v>59</v>
      </c>
      <c r="C18" s="789">
        <v>0</v>
      </c>
      <c r="D18" s="788"/>
      <c r="E18" s="789">
        <v>0</v>
      </c>
    </row>
    <row r="19" spans="1:5" s="102" customFormat="1">
      <c r="A19" s="497">
        <v>5.3</v>
      </c>
      <c r="B19" s="450" t="s">
        <v>60</v>
      </c>
      <c r="C19" s="789">
        <v>0</v>
      </c>
      <c r="D19" s="788"/>
      <c r="E19" s="789">
        <v>0</v>
      </c>
    </row>
    <row r="20" spans="1:5" s="102" customFormat="1" ht="21">
      <c r="A20" s="497">
        <v>6</v>
      </c>
      <c r="B20" s="448" t="s">
        <v>14</v>
      </c>
      <c r="C20" s="790">
        <v>136497853.06670001</v>
      </c>
      <c r="D20" s="788">
        <v>0</v>
      </c>
      <c r="E20" s="790">
        <v>136497853.06670001</v>
      </c>
    </row>
    <row r="21" spans="1:5">
      <c r="A21" s="497">
        <v>6.1</v>
      </c>
      <c r="B21" s="450" t="s">
        <v>59</v>
      </c>
      <c r="C21" s="789">
        <v>5389584.2699999996</v>
      </c>
      <c r="D21" s="791"/>
      <c r="E21" s="789">
        <v>5389584.2699999996</v>
      </c>
    </row>
    <row r="22" spans="1:5">
      <c r="A22" s="497">
        <v>6.2</v>
      </c>
      <c r="B22" s="450" t="s">
        <v>60</v>
      </c>
      <c r="C22" s="789">
        <v>131108268.7967</v>
      </c>
      <c r="D22" s="791"/>
      <c r="E22" s="789">
        <v>131108268.7967</v>
      </c>
    </row>
    <row r="23" spans="1:5" ht="21">
      <c r="A23" s="497">
        <v>7</v>
      </c>
      <c r="B23" s="451" t="s">
        <v>61</v>
      </c>
      <c r="C23" s="789">
        <v>0</v>
      </c>
      <c r="D23" s="791"/>
      <c r="E23" s="789">
        <v>0</v>
      </c>
    </row>
    <row r="24" spans="1:5" ht="21">
      <c r="A24" s="497">
        <v>8</v>
      </c>
      <c r="B24" s="452" t="s">
        <v>62</v>
      </c>
      <c r="C24" s="789">
        <v>0</v>
      </c>
      <c r="D24" s="791"/>
      <c r="E24" s="789">
        <v>0</v>
      </c>
    </row>
    <row r="25" spans="1:5">
      <c r="A25" s="497">
        <v>9</v>
      </c>
      <c r="B25" s="449" t="s">
        <v>63</v>
      </c>
      <c r="C25" s="792">
        <v>4766423.8099999996</v>
      </c>
      <c r="D25" s="791">
        <v>0</v>
      </c>
      <c r="E25" s="792">
        <v>4766423.8099999996</v>
      </c>
    </row>
    <row r="26" spans="1:5">
      <c r="A26" s="497">
        <v>9.1</v>
      </c>
      <c r="B26" s="453" t="s">
        <v>64</v>
      </c>
      <c r="C26" s="789">
        <v>4766423.8099999996</v>
      </c>
      <c r="D26" s="791"/>
      <c r="E26" s="789">
        <v>4766423.8099999996</v>
      </c>
    </row>
    <row r="27" spans="1:5">
      <c r="A27" s="497">
        <v>9.1999999999999993</v>
      </c>
      <c r="B27" s="453" t="s">
        <v>65</v>
      </c>
      <c r="C27" s="789">
        <v>0</v>
      </c>
      <c r="D27" s="791"/>
      <c r="E27" s="789">
        <v>0</v>
      </c>
    </row>
    <row r="28" spans="1:5">
      <c r="A28" s="497">
        <v>10</v>
      </c>
      <c r="B28" s="449" t="s">
        <v>66</v>
      </c>
      <c r="C28" s="792">
        <v>871005.29</v>
      </c>
      <c r="D28" s="791">
        <v>871005.29</v>
      </c>
      <c r="E28" s="792">
        <v>0</v>
      </c>
    </row>
    <row r="29" spans="1:5">
      <c r="A29" s="497">
        <v>10.1</v>
      </c>
      <c r="B29" s="453" t="s">
        <v>67</v>
      </c>
      <c r="C29" s="789">
        <v>0</v>
      </c>
      <c r="D29" s="791"/>
      <c r="E29" s="789">
        <v>0</v>
      </c>
    </row>
    <row r="30" spans="1:5">
      <c r="A30" s="497">
        <v>10.199999999999999</v>
      </c>
      <c r="B30" s="453" t="s">
        <v>68</v>
      </c>
      <c r="C30" s="789">
        <v>871005.29</v>
      </c>
      <c r="D30" s="791">
        <v>871005.29</v>
      </c>
      <c r="E30" s="789">
        <v>0</v>
      </c>
    </row>
    <row r="31" spans="1:5">
      <c r="A31" s="497">
        <v>11</v>
      </c>
      <c r="B31" s="449" t="s">
        <v>69</v>
      </c>
      <c r="C31" s="792">
        <v>0</v>
      </c>
      <c r="D31" s="791">
        <v>0</v>
      </c>
      <c r="E31" s="792">
        <v>0</v>
      </c>
    </row>
    <row r="32" spans="1:5">
      <c r="A32" s="497">
        <v>11.1</v>
      </c>
      <c r="B32" s="453" t="s">
        <v>70</v>
      </c>
      <c r="C32" s="789">
        <v>0</v>
      </c>
      <c r="D32" s="791"/>
      <c r="E32" s="789">
        <v>0</v>
      </c>
    </row>
    <row r="33" spans="1:5">
      <c r="A33" s="497">
        <v>11.2</v>
      </c>
      <c r="B33" s="453" t="s">
        <v>71</v>
      </c>
      <c r="C33" s="789">
        <v>0</v>
      </c>
      <c r="D33" s="791"/>
      <c r="E33" s="789">
        <v>0</v>
      </c>
    </row>
    <row r="34" spans="1:5">
      <c r="A34" s="497">
        <v>13</v>
      </c>
      <c r="B34" s="449" t="s">
        <v>15</v>
      </c>
      <c r="C34" s="787">
        <v>2074661.0159</v>
      </c>
      <c r="D34" s="791"/>
      <c r="E34" s="787">
        <v>2074661.0159</v>
      </c>
    </row>
    <row r="35" spans="1:5">
      <c r="A35" s="497">
        <v>13.1</v>
      </c>
      <c r="B35" s="454" t="s">
        <v>72</v>
      </c>
      <c r="C35" s="789">
        <v>67640</v>
      </c>
      <c r="D35" s="791"/>
      <c r="E35" s="789">
        <v>67640</v>
      </c>
    </row>
    <row r="36" spans="1:5">
      <c r="A36" s="497">
        <v>13.2</v>
      </c>
      <c r="B36" s="454" t="s">
        <v>73</v>
      </c>
      <c r="C36" s="789">
        <v>0</v>
      </c>
      <c r="D36" s="791"/>
      <c r="E36" s="789">
        <v>0</v>
      </c>
    </row>
    <row r="37" spans="1:5" ht="38.25">
      <c r="A37" s="264"/>
      <c r="B37" s="265" t="s">
        <v>765</v>
      </c>
      <c r="C37" s="793">
        <f>SUM(C8,C12,C14,C15,C16,C20,C23,C24,C25,C28,C31,C34)</f>
        <v>208116662.74519998</v>
      </c>
      <c r="D37" s="793">
        <f t="shared" ref="D37:E37" si="0">SUM(D8,D12,D14,D15,D16,D20,D23,D24,D25,D28,D31,D34)</f>
        <v>871005.29</v>
      </c>
      <c r="E37" s="793">
        <f t="shared" si="0"/>
        <v>207245657.45519999</v>
      </c>
    </row>
    <row r="41" spans="1:5" s="3" customFormat="1">
      <c r="B41" s="37"/>
      <c r="C41" s="778"/>
      <c r="D41" s="778"/>
      <c r="E41" s="778"/>
    </row>
    <row r="42" spans="1:5" s="3" customFormat="1" ht="12.75">
      <c r="B42" s="38"/>
      <c r="C42" s="778"/>
      <c r="D42" s="778"/>
      <c r="E42" s="778"/>
    </row>
    <row r="43" spans="1:5" s="3" customFormat="1">
      <c r="B43" s="37"/>
      <c r="C43" s="778"/>
      <c r="D43" s="778"/>
      <c r="E43" s="778"/>
    </row>
    <row r="44" spans="1:5" s="3" customFormat="1">
      <c r="B44" s="37"/>
      <c r="C44" s="778"/>
      <c r="D44" s="778"/>
      <c r="E44" s="778"/>
    </row>
    <row r="45" spans="1:5" s="3" customFormat="1">
      <c r="B45" s="37"/>
      <c r="C45" s="778"/>
      <c r="D45" s="778"/>
      <c r="E45" s="778"/>
    </row>
    <row r="46" spans="1:5" s="3" customFormat="1">
      <c r="B46" s="37"/>
      <c r="C46" s="778"/>
      <c r="D46" s="778"/>
      <c r="E46" s="778"/>
    </row>
    <row r="47" spans="1:5" s="3" customFormat="1">
      <c r="B47" s="37"/>
      <c r="C47" s="778"/>
      <c r="D47" s="778"/>
      <c r="E47" s="778"/>
    </row>
    <row r="48" spans="1:5" s="3" customFormat="1" ht="12.75">
      <c r="B48" s="38"/>
      <c r="C48" s="778"/>
      <c r="D48" s="778"/>
      <c r="E48" s="778"/>
    </row>
    <row r="49" spans="2:5" s="3" customFormat="1" ht="12.75">
      <c r="B49" s="38"/>
      <c r="C49" s="778"/>
      <c r="D49" s="778"/>
      <c r="E49" s="778"/>
    </row>
    <row r="50" spans="2:5" s="3" customFormat="1" ht="12.75">
      <c r="B50" s="38"/>
      <c r="C50" s="778"/>
      <c r="D50" s="778"/>
      <c r="E50" s="778"/>
    </row>
    <row r="51" spans="2:5" s="3" customFormat="1" ht="12.75">
      <c r="B51" s="38"/>
      <c r="C51" s="778"/>
      <c r="D51" s="778"/>
      <c r="E51" s="778"/>
    </row>
    <row r="52" spans="2:5" s="3" customFormat="1" ht="12.75">
      <c r="B52" s="38"/>
      <c r="C52" s="778"/>
      <c r="D52" s="778"/>
      <c r="E52" s="778"/>
    </row>
    <row r="53" spans="2:5" s="3" customFormat="1" ht="12.75">
      <c r="B53" s="38"/>
      <c r="C53" s="778"/>
      <c r="D53" s="778"/>
      <c r="E53" s="778"/>
    </row>
  </sheetData>
  <mergeCells count="3">
    <mergeCell ref="B6:B7"/>
    <mergeCell ref="C6:C7"/>
    <mergeCell ref="D6:E6"/>
  </mergeCells>
  <pageMargins left="0.7" right="0.7" top="0.75" bottom="0.75" header="0.3" footer="0.3"/>
  <pageSetup paperSize="9"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4">
        <f>'1. key ratios'!B2</f>
        <v>45291</v>
      </c>
    </row>
    <row r="3" spans="1:3" s="22" customFormat="1" ht="15.75" customHeight="1"/>
    <row r="4" spans="1:3" s="22" customFormat="1" ht="25.5">
      <c r="A4" s="22" t="s">
        <v>832</v>
      </c>
      <c r="B4" s="142" t="s">
        <v>166</v>
      </c>
      <c r="C4" s="136" t="s">
        <v>759</v>
      </c>
    </row>
    <row r="5" spans="1:3">
      <c r="A5" s="137">
        <v>1</v>
      </c>
      <c r="B5" s="138" t="s">
        <v>833</v>
      </c>
      <c r="C5" s="177">
        <v>207245657.45519999</v>
      </c>
    </row>
    <row r="6" spans="1:3" s="128" customFormat="1">
      <c r="A6" s="82">
        <v>2.1</v>
      </c>
      <c r="B6" s="144" t="s">
        <v>834</v>
      </c>
      <c r="C6" s="178">
        <v>58338410.66359999</v>
      </c>
    </row>
    <row r="7" spans="1:3" s="5" customFormat="1" ht="25.5" outlineLevel="1">
      <c r="A7" s="143">
        <v>2.2000000000000002</v>
      </c>
      <c r="B7" s="139" t="s">
        <v>835</v>
      </c>
      <c r="C7" s="179"/>
    </row>
    <row r="8" spans="1:3" s="5" customFormat="1" ht="26.25">
      <c r="A8" s="143">
        <v>3</v>
      </c>
      <c r="B8" s="140" t="s">
        <v>836</v>
      </c>
      <c r="C8" s="180">
        <v>265584068.11879998</v>
      </c>
    </row>
    <row r="9" spans="1:3" s="128" customFormat="1">
      <c r="A9" s="82">
        <v>4</v>
      </c>
      <c r="B9" s="147" t="s">
        <v>837</v>
      </c>
      <c r="C9" s="178">
        <v>0</v>
      </c>
    </row>
    <row r="10" spans="1:3" s="5" customFormat="1" ht="25.5" outlineLevel="1">
      <c r="A10" s="143">
        <v>5.0999999999999996</v>
      </c>
      <c r="B10" s="139" t="s">
        <v>838</v>
      </c>
      <c r="C10" s="179">
        <v>-29912650.690239992</v>
      </c>
    </row>
    <row r="11" spans="1:3" s="5" customFormat="1" ht="25.5" outlineLevel="1">
      <c r="A11" s="143">
        <v>5.2</v>
      </c>
      <c r="B11" s="139" t="s">
        <v>839</v>
      </c>
      <c r="C11" s="179"/>
    </row>
    <row r="12" spans="1:3" s="5" customFormat="1">
      <c r="A12" s="143">
        <v>6</v>
      </c>
      <c r="B12" s="145" t="s">
        <v>840</v>
      </c>
      <c r="C12" s="266">
        <v>0</v>
      </c>
    </row>
    <row r="13" spans="1:3" s="5" customFormat="1">
      <c r="A13" s="146">
        <v>7</v>
      </c>
      <c r="B13" s="141" t="s">
        <v>841</v>
      </c>
      <c r="C13" s="181">
        <v>235671417.42855999</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pane="topRight" activeCell="B1" sqref="B1"/>
      <selection pane="bottomLeft" activeCell="A5" sqref="A5"/>
      <selection pane="bottomRight" activeCell="B47" sqref="B47"/>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4">
        <f>'1. key ratios'!B2</f>
        <v>45291</v>
      </c>
    </row>
    <row r="3" spans="1:6" s="22" customFormat="1" ht="15.75" customHeight="1"/>
    <row r="4" spans="1:6">
      <c r="A4" s="6" t="s">
        <v>902</v>
      </c>
      <c r="B4" s="31" t="s">
        <v>115</v>
      </c>
    </row>
    <row r="5" spans="1:6">
      <c r="A5" s="89" t="s">
        <v>2</v>
      </c>
      <c r="B5" s="90"/>
      <c r="C5" s="91" t="s">
        <v>6</v>
      </c>
    </row>
    <row r="6" spans="1:6">
      <c r="A6" s="92">
        <v>1</v>
      </c>
      <c r="B6" s="52" t="s">
        <v>903</v>
      </c>
      <c r="C6" s="182">
        <f>SUM(C7:C11)</f>
        <v>77048767.767099977</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27048767.767099977</v>
      </c>
    </row>
    <row r="12" spans="1:6" s="5" customFormat="1">
      <c r="A12" s="92">
        <v>7</v>
      </c>
      <c r="B12" s="52" t="s">
        <v>909</v>
      </c>
      <c r="C12" s="184">
        <v>871005.29</v>
      </c>
    </row>
    <row r="13" spans="1:6" s="5" customFormat="1">
      <c r="A13" s="92">
        <v>8</v>
      </c>
      <c r="B13" s="51" t="s">
        <v>910</v>
      </c>
      <c r="C13" s="185"/>
    </row>
    <row r="14" spans="1:6" s="5" customFormat="1" ht="25.5">
      <c r="A14" s="92">
        <v>9</v>
      </c>
      <c r="B14" s="44" t="s">
        <v>911</v>
      </c>
      <c r="C14" s="185"/>
    </row>
    <row r="15" spans="1:6" s="5" customFormat="1">
      <c r="A15" s="92">
        <v>10</v>
      </c>
      <c r="B15" s="45" t="s">
        <v>66</v>
      </c>
      <c r="C15" s="185">
        <v>871005.29</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794" t="s">
        <v>919</v>
      </c>
      <c r="C23" s="442"/>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v>76177762.47709997</v>
      </c>
    </row>
    <row r="30" spans="1:3" s="5" customFormat="1">
      <c r="A30" s="94"/>
      <c r="B30" s="48"/>
      <c r="C30" s="185"/>
    </row>
    <row r="31" spans="1:3" s="5" customFormat="1">
      <c r="A31" s="94">
        <v>25</v>
      </c>
      <c r="B31" s="53" t="s">
        <v>925</v>
      </c>
      <c r="C31" s="184">
        <v>0</v>
      </c>
    </row>
    <row r="32" spans="1:3" s="5" customFormat="1">
      <c r="A32" s="94">
        <v>26</v>
      </c>
      <c r="B32" s="43" t="s">
        <v>926</v>
      </c>
      <c r="C32" s="186">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v>0</v>
      </c>
    </row>
    <row r="43" spans="1:3" s="5" customFormat="1">
      <c r="A43" s="94"/>
      <c r="B43" s="48"/>
      <c r="C43" s="185"/>
    </row>
    <row r="44" spans="1:3" s="5" customFormat="1">
      <c r="A44" s="94">
        <v>37</v>
      </c>
      <c r="B44" s="54" t="s">
        <v>936</v>
      </c>
      <c r="C44" s="184">
        <v>0</v>
      </c>
    </row>
    <row r="45" spans="1:3" s="5" customFormat="1">
      <c r="A45" s="94">
        <v>38</v>
      </c>
      <c r="B45" s="43" t="s">
        <v>937</v>
      </c>
      <c r="C45" s="185"/>
    </row>
    <row r="46" spans="1:3" s="5" customFormat="1">
      <c r="A46" s="94">
        <v>39</v>
      </c>
      <c r="B46" s="43" t="s">
        <v>938</v>
      </c>
      <c r="C46" s="185"/>
    </row>
    <row r="47" spans="1:3" s="5" customFormat="1">
      <c r="A47" s="94">
        <v>40</v>
      </c>
      <c r="B47" s="795" t="s">
        <v>939</v>
      </c>
      <c r="C47" s="185"/>
    </row>
    <row r="48" spans="1:3" s="5" customFormat="1">
      <c r="A48" s="94">
        <v>41</v>
      </c>
      <c r="B48" s="54" t="s">
        <v>940</v>
      </c>
      <c r="C48" s="184">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7" sqref="D7:D21"/>
    </sheetView>
  </sheetViews>
  <sheetFormatPr defaultColWidth="9.140625" defaultRowHeight="12.75"/>
  <cols>
    <col min="1" max="1" width="10.85546875" style="248" bestFit="1" customWidth="1"/>
    <col min="2" max="2" width="59" style="248" customWidth="1"/>
    <col min="3" max="3" width="16.7109375" style="248" bestFit="1" customWidth="1"/>
    <col min="4" max="4" width="17.28515625" style="248" customWidth="1"/>
    <col min="5" max="5" width="9.140625" style="248" customWidth="1"/>
    <col min="6" max="16384" width="9.140625" style="248"/>
  </cols>
  <sheetData>
    <row r="1" spans="1:4" ht="15">
      <c r="A1" s="18" t="s">
        <v>0</v>
      </c>
      <c r="B1" s="17" t="str">
        <f>Info!C2</f>
        <v>სს "ზირაათ ბანკი საქართველო"</v>
      </c>
    </row>
    <row r="2" spans="1:4" s="22" customFormat="1" ht="15.75" customHeight="1">
      <c r="A2" s="22" t="s">
        <v>1</v>
      </c>
      <c r="B2" s="694">
        <f>'1. key ratios'!B2</f>
        <v>45291</v>
      </c>
    </row>
    <row r="3" spans="1:4" s="22" customFormat="1" ht="15.75" customHeight="1"/>
    <row r="4" spans="1:4">
      <c r="A4" s="249" t="s">
        <v>851</v>
      </c>
      <c r="B4" s="278" t="s">
        <v>168</v>
      </c>
    </row>
    <row r="5" spans="1:4" s="279" customFormat="1">
      <c r="A5" s="833" t="s">
        <v>852</v>
      </c>
      <c r="B5" s="834"/>
      <c r="C5" s="268" t="s">
        <v>853</v>
      </c>
      <c r="D5" s="269" t="s">
        <v>854</v>
      </c>
    </row>
    <row r="6" spans="1:4" s="280" customFormat="1">
      <c r="A6" s="270">
        <v>1</v>
      </c>
      <c r="B6" s="271" t="s">
        <v>855</v>
      </c>
      <c r="C6" s="271"/>
      <c r="D6" s="272"/>
    </row>
    <row r="7" spans="1:4" s="280" customFormat="1">
      <c r="A7" s="273" t="s">
        <v>856</v>
      </c>
      <c r="B7" s="274" t="s">
        <v>857</v>
      </c>
      <c r="C7" s="326">
        <v>4.4999999999999998E-2</v>
      </c>
      <c r="D7" s="706">
        <f>C7*'5. RWA'!$C$13</f>
        <v>10138079.98518444</v>
      </c>
    </row>
    <row r="8" spans="1:4" s="280" customFormat="1">
      <c r="A8" s="273" t="s">
        <v>858</v>
      </c>
      <c r="B8" s="274" t="s">
        <v>859</v>
      </c>
      <c r="C8" s="327">
        <v>0.06</v>
      </c>
      <c r="D8" s="706">
        <f>C8*'5. RWA'!$C$13</f>
        <v>13517439.980245922</v>
      </c>
    </row>
    <row r="9" spans="1:4" s="280" customFormat="1">
      <c r="A9" s="273" t="s">
        <v>860</v>
      </c>
      <c r="B9" s="274" t="s">
        <v>861</v>
      </c>
      <c r="C9" s="327">
        <v>0.08</v>
      </c>
      <c r="D9" s="706">
        <f>C9*'5. RWA'!$C$13</f>
        <v>18023253.306994561</v>
      </c>
    </row>
    <row r="10" spans="1:4" s="280" customFormat="1">
      <c r="A10" s="270" t="s">
        <v>480</v>
      </c>
      <c r="B10" s="271" t="s">
        <v>862</v>
      </c>
      <c r="C10" s="328"/>
      <c r="D10" s="707"/>
    </row>
    <row r="11" spans="1:4" s="281" customFormat="1">
      <c r="A11" s="275" t="s">
        <v>863</v>
      </c>
      <c r="B11" s="276" t="s">
        <v>864</v>
      </c>
      <c r="C11" s="329">
        <v>0</v>
      </c>
      <c r="D11" s="708">
        <f>C11*'5. RWA'!$C$13</f>
        <v>0</v>
      </c>
    </row>
    <row r="12" spans="1:4" s="281" customFormat="1">
      <c r="A12" s="275" t="s">
        <v>865</v>
      </c>
      <c r="B12" s="276" t="s">
        <v>866</v>
      </c>
      <c r="C12" s="329">
        <v>0</v>
      </c>
      <c r="D12" s="708">
        <f>C12*'5. RWA'!$C$13</f>
        <v>0</v>
      </c>
    </row>
    <row r="13" spans="1:4" s="281" customFormat="1">
      <c r="A13" s="275" t="s">
        <v>867</v>
      </c>
      <c r="B13" s="276" t="s">
        <v>868</v>
      </c>
      <c r="C13" s="329"/>
      <c r="D13" s="708">
        <f>C13*'5. RWA'!$C$13</f>
        <v>0</v>
      </c>
    </row>
    <row r="14" spans="1:4" s="280" customFormat="1">
      <c r="A14" s="270" t="s">
        <v>483</v>
      </c>
      <c r="B14" s="271" t="s">
        <v>869</v>
      </c>
      <c r="C14" s="330"/>
      <c r="D14" s="707"/>
    </row>
    <row r="15" spans="1:4" s="280" customFormat="1">
      <c r="A15" s="292" t="s">
        <v>870</v>
      </c>
      <c r="B15" s="276" t="s">
        <v>871</v>
      </c>
      <c r="C15" s="329">
        <v>5.1315721993594368E-2</v>
      </c>
      <c r="D15" s="708">
        <f>C15*'5. RWA'!$C$13</f>
        <v>11560953.201523291</v>
      </c>
    </row>
    <row r="16" spans="1:4" s="280" customFormat="1">
      <c r="A16" s="292" t="s">
        <v>872</v>
      </c>
      <c r="B16" s="276" t="s">
        <v>873</v>
      </c>
      <c r="C16" s="329">
        <v>6.304430936811499E-2</v>
      </c>
      <c r="D16" s="708">
        <f>C16*'5. RWA'!$C$13</f>
        <v>14203294.466325834</v>
      </c>
    </row>
    <row r="17" spans="1:6" s="280" customFormat="1">
      <c r="A17" s="292" t="s">
        <v>874</v>
      </c>
      <c r="B17" s="276" t="s">
        <v>875</v>
      </c>
      <c r="C17" s="329">
        <v>7.8476661176694759E-2</v>
      </c>
      <c r="D17" s="708">
        <f>C17*'5. RWA'!$C$13</f>
        <v>17680059.288434446</v>
      </c>
    </row>
    <row r="18" spans="1:6" s="279" customFormat="1">
      <c r="A18" s="835" t="s">
        <v>876</v>
      </c>
      <c r="B18" s="836"/>
      <c r="C18" s="331" t="s">
        <v>853</v>
      </c>
      <c r="D18" s="709" t="s">
        <v>854</v>
      </c>
    </row>
    <row r="19" spans="1:6" s="280" customFormat="1">
      <c r="A19" s="277">
        <v>4</v>
      </c>
      <c r="B19" s="276" t="s">
        <v>113</v>
      </c>
      <c r="C19" s="329">
        <v>9.6315721993594366E-2</v>
      </c>
      <c r="D19" s="706">
        <f>C19*'5. RWA'!$C$13</f>
        <v>21699033.186707731</v>
      </c>
    </row>
    <row r="20" spans="1:6" s="280" customFormat="1">
      <c r="A20" s="277">
        <v>5</v>
      </c>
      <c r="B20" s="276" t="s">
        <v>114</v>
      </c>
      <c r="C20" s="329">
        <v>0.12304430936811499</v>
      </c>
      <c r="D20" s="706">
        <f>C20*'5. RWA'!$C$13</f>
        <v>27720734.446571756</v>
      </c>
    </row>
    <row r="21" spans="1:6" s="280" customFormat="1">
      <c r="A21" s="282" t="s">
        <v>492</v>
      </c>
      <c r="B21" s="283" t="s">
        <v>115</v>
      </c>
      <c r="C21" s="332">
        <v>0.15847666117669476</v>
      </c>
      <c r="D21" s="710">
        <f>C21*'5. RWA'!$C$13</f>
        <v>35703312.595429011</v>
      </c>
    </row>
    <row r="22" spans="1:6">
      <c r="F22" s="249"/>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33" activePane="bottomRight" state="frozen"/>
      <selection pane="topRight" activeCell="B1" sqref="B1"/>
      <selection pane="bottomLeft" activeCell="A5" sqref="A5"/>
      <selection pane="bottomRight" activeCell="C6" sqref="C6:C68"/>
    </sheetView>
  </sheetViews>
  <sheetFormatPr defaultRowHeight="15.75"/>
  <cols>
    <col min="1" max="1" width="10.7109375" style="40" customWidth="1"/>
    <col min="2" max="2" width="91.85546875" style="40" customWidth="1"/>
    <col min="3" max="3" width="53.140625" style="715"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4">
        <f>'1. key ratios'!B2</f>
        <v>45291</v>
      </c>
      <c r="C2" s="716"/>
    </row>
    <row r="3" spans="1:6" s="22" customFormat="1" ht="15">
      <c r="A3" s="27"/>
      <c r="C3" s="716"/>
    </row>
    <row r="4" spans="1:6" s="22" customFormat="1" ht="15">
      <c r="A4" s="22" t="s">
        <v>946</v>
      </c>
      <c r="B4" s="148" t="s">
        <v>169</v>
      </c>
      <c r="C4" s="716"/>
      <c r="D4" s="150" t="s">
        <v>759</v>
      </c>
    </row>
    <row r="5" spans="1:6" ht="42" customHeight="1">
      <c r="A5" s="100" t="s">
        <v>2</v>
      </c>
      <c r="B5" s="101" t="s">
        <v>760</v>
      </c>
      <c r="C5" s="717" t="s">
        <v>947</v>
      </c>
      <c r="D5" s="149" t="s">
        <v>948</v>
      </c>
    </row>
    <row r="6" spans="1:6">
      <c r="A6" s="485">
        <v>1</v>
      </c>
      <c r="B6" s="444" t="s">
        <v>51</v>
      </c>
      <c r="C6" s="718">
        <f>SUM(C7:C9)</f>
        <v>63906719.562600002</v>
      </c>
      <c r="D6" s="711"/>
      <c r="E6" s="8"/>
    </row>
    <row r="7" spans="1:6">
      <c r="A7" s="485">
        <v>1.1000000000000001</v>
      </c>
      <c r="B7" s="445" t="s">
        <v>52</v>
      </c>
      <c r="C7" s="719">
        <v>6128177.2370999996</v>
      </c>
      <c r="D7" s="96"/>
      <c r="E7" s="8"/>
    </row>
    <row r="8" spans="1:6">
      <c r="A8" s="485">
        <v>1.2</v>
      </c>
      <c r="B8" s="445" t="s">
        <v>53</v>
      </c>
      <c r="C8" s="719">
        <v>33145801.194699999</v>
      </c>
      <c r="D8" s="96"/>
      <c r="E8" s="8"/>
    </row>
    <row r="9" spans="1:6">
      <c r="A9" s="485">
        <v>1.3</v>
      </c>
      <c r="B9" s="445" t="s">
        <v>54</v>
      </c>
      <c r="C9" s="719">
        <v>24632741.130800001</v>
      </c>
      <c r="D9" s="96"/>
      <c r="E9" s="8"/>
    </row>
    <row r="10" spans="1:6">
      <c r="A10" s="485">
        <v>2</v>
      </c>
      <c r="B10" s="446" t="s">
        <v>10</v>
      </c>
      <c r="C10" s="720">
        <v>0</v>
      </c>
      <c r="D10" s="96"/>
      <c r="E10" s="8"/>
    </row>
    <row r="11" spans="1:6">
      <c r="A11" s="485">
        <v>2.1</v>
      </c>
      <c r="B11" s="447" t="s">
        <v>55</v>
      </c>
      <c r="C11" s="721">
        <v>0</v>
      </c>
      <c r="D11" s="97"/>
      <c r="E11" s="9"/>
    </row>
    <row r="12" spans="1:6" ht="23.45" customHeight="1">
      <c r="A12" s="485">
        <v>3</v>
      </c>
      <c r="B12" s="448" t="s">
        <v>56</v>
      </c>
      <c r="C12" s="722">
        <v>0</v>
      </c>
      <c r="D12" s="97"/>
      <c r="E12" s="9"/>
    </row>
    <row r="13" spans="1:6" ht="23.1" customHeight="1">
      <c r="A13" s="485">
        <v>4</v>
      </c>
      <c r="B13" s="449" t="s">
        <v>57</v>
      </c>
      <c r="C13" s="722">
        <v>0</v>
      </c>
      <c r="D13" s="97"/>
      <c r="E13" s="9"/>
    </row>
    <row r="14" spans="1:6">
      <c r="A14" s="485">
        <v>5</v>
      </c>
      <c r="B14" s="449" t="s">
        <v>13</v>
      </c>
      <c r="C14" s="722">
        <f>SUM(C15:C17)</f>
        <v>0</v>
      </c>
      <c r="D14" s="97"/>
      <c r="E14" s="9"/>
    </row>
    <row r="15" spans="1:6">
      <c r="A15" s="485">
        <v>5.0999999999999996</v>
      </c>
      <c r="B15" s="450" t="s">
        <v>58</v>
      </c>
      <c r="C15" s="719">
        <v>0</v>
      </c>
      <c r="D15" s="97"/>
      <c r="E15" s="8"/>
    </row>
    <row r="16" spans="1:6">
      <c r="A16" s="485">
        <v>5.2</v>
      </c>
      <c r="B16" s="450" t="s">
        <v>59</v>
      </c>
      <c r="C16" s="719">
        <v>0</v>
      </c>
      <c r="D16" s="96"/>
      <c r="E16" s="8"/>
    </row>
    <row r="17" spans="1:5">
      <c r="A17" s="485">
        <v>5.3</v>
      </c>
      <c r="B17" s="450" t="s">
        <v>60</v>
      </c>
      <c r="C17" s="719">
        <v>0</v>
      </c>
      <c r="D17" s="96"/>
      <c r="E17" s="8"/>
    </row>
    <row r="18" spans="1:5">
      <c r="A18" s="485">
        <v>6</v>
      </c>
      <c r="B18" s="448" t="s">
        <v>14</v>
      </c>
      <c r="C18" s="720">
        <f>SUM(C19:C20)</f>
        <v>136497853.06670001</v>
      </c>
      <c r="D18" s="96"/>
      <c r="E18" s="8"/>
    </row>
    <row r="19" spans="1:5">
      <c r="A19" s="485">
        <v>6.1</v>
      </c>
      <c r="B19" s="450" t="s">
        <v>59</v>
      </c>
      <c r="C19" s="721">
        <v>5389584.2699999996</v>
      </c>
      <c r="D19" s="96"/>
      <c r="E19" s="8"/>
    </row>
    <row r="20" spans="1:5">
      <c r="A20" s="485">
        <v>6.2</v>
      </c>
      <c r="B20" s="450" t="s">
        <v>60</v>
      </c>
      <c r="C20" s="721">
        <v>131108268.7967</v>
      </c>
      <c r="D20" s="96"/>
      <c r="E20" s="8"/>
    </row>
    <row r="21" spans="1:5">
      <c r="A21" s="485">
        <v>7</v>
      </c>
      <c r="B21" s="451" t="s">
        <v>61</v>
      </c>
      <c r="C21" s="722">
        <v>0</v>
      </c>
      <c r="D21" s="96"/>
      <c r="E21" s="8"/>
    </row>
    <row r="22" spans="1:5">
      <c r="A22" s="485">
        <v>8</v>
      </c>
      <c r="B22" s="452" t="s">
        <v>62</v>
      </c>
      <c r="C22" s="720">
        <v>0</v>
      </c>
      <c r="D22" s="96"/>
      <c r="E22" s="8"/>
    </row>
    <row r="23" spans="1:5">
      <c r="A23" s="485">
        <v>9</v>
      </c>
      <c r="B23" s="449" t="s">
        <v>63</v>
      </c>
      <c r="C23" s="720">
        <f>SUM(C24:C25)</f>
        <v>4766423.8099999996</v>
      </c>
      <c r="D23" s="507"/>
      <c r="E23" s="8"/>
    </row>
    <row r="24" spans="1:5">
      <c r="A24" s="485">
        <v>9.1</v>
      </c>
      <c r="B24" s="453" t="s">
        <v>64</v>
      </c>
      <c r="C24" s="723">
        <v>4766423.8099999996</v>
      </c>
      <c r="D24" s="98"/>
      <c r="E24" s="8"/>
    </row>
    <row r="25" spans="1:5">
      <c r="A25" s="485">
        <v>9.1999999999999993</v>
      </c>
      <c r="B25" s="453" t="s">
        <v>65</v>
      </c>
      <c r="C25" s="724">
        <v>0</v>
      </c>
      <c r="D25" s="506"/>
      <c r="E25" s="7"/>
    </row>
    <row r="26" spans="1:5">
      <c r="A26" s="485">
        <v>10</v>
      </c>
      <c r="B26" s="449" t="s">
        <v>66</v>
      </c>
      <c r="C26" s="725">
        <f>SUM(C27:C28)</f>
        <v>871005.29</v>
      </c>
      <c r="D26" s="660" t="s">
        <v>949</v>
      </c>
      <c r="E26" s="8"/>
    </row>
    <row r="27" spans="1:5">
      <c r="A27" s="485">
        <v>10.1</v>
      </c>
      <c r="B27" s="453" t="s">
        <v>67</v>
      </c>
      <c r="C27" s="719">
        <v>0</v>
      </c>
      <c r="D27" s="96"/>
      <c r="E27" s="8"/>
    </row>
    <row r="28" spans="1:5">
      <c r="A28" s="485">
        <v>10.199999999999999</v>
      </c>
      <c r="B28" s="453" t="s">
        <v>68</v>
      </c>
      <c r="C28" s="719">
        <v>871005.29</v>
      </c>
      <c r="D28" s="96"/>
      <c r="E28" s="8"/>
    </row>
    <row r="29" spans="1:5">
      <c r="A29" s="485">
        <v>11</v>
      </c>
      <c r="B29" s="449" t="s">
        <v>69</v>
      </c>
      <c r="C29" s="720">
        <f>SUM(C30:C31)</f>
        <v>0</v>
      </c>
      <c r="D29" s="96"/>
      <c r="E29" s="8"/>
    </row>
    <row r="30" spans="1:5">
      <c r="A30" s="485">
        <v>11.1</v>
      </c>
      <c r="B30" s="453" t="s">
        <v>70</v>
      </c>
      <c r="C30" s="719">
        <v>0</v>
      </c>
      <c r="D30" s="96"/>
      <c r="E30" s="8"/>
    </row>
    <row r="31" spans="1:5">
      <c r="A31" s="485">
        <v>11.2</v>
      </c>
      <c r="B31" s="453" t="s">
        <v>71</v>
      </c>
      <c r="C31" s="719">
        <v>0</v>
      </c>
      <c r="D31" s="96"/>
      <c r="E31" s="8"/>
    </row>
    <row r="32" spans="1:5">
      <c r="A32" s="485">
        <v>13</v>
      </c>
      <c r="B32" s="449" t="s">
        <v>15</v>
      </c>
      <c r="C32" s="720">
        <v>2074661.0159</v>
      </c>
      <c r="D32" s="96"/>
      <c r="E32" s="8"/>
    </row>
    <row r="33" spans="1:5">
      <c r="A33" s="485">
        <v>13.1</v>
      </c>
      <c r="B33" s="454" t="s">
        <v>72</v>
      </c>
      <c r="C33" s="719">
        <v>67640</v>
      </c>
      <c r="D33" s="96"/>
      <c r="E33" s="8"/>
    </row>
    <row r="34" spans="1:5">
      <c r="A34" s="485">
        <v>13.2</v>
      </c>
      <c r="B34" s="454" t="s">
        <v>73</v>
      </c>
      <c r="C34" s="723">
        <v>0</v>
      </c>
      <c r="D34" s="98"/>
      <c r="E34" s="8"/>
    </row>
    <row r="35" spans="1:5">
      <c r="A35" s="485">
        <v>14</v>
      </c>
      <c r="B35" s="455" t="s">
        <v>74</v>
      </c>
      <c r="C35" s="726">
        <f>SUM(C6,C10,C12,C13,C14,C18,C21,C22,C23,C26,C29,C32)</f>
        <v>208116662.74519998</v>
      </c>
      <c r="D35" s="98"/>
      <c r="E35" s="8"/>
    </row>
    <row r="36" spans="1:5">
      <c r="A36" s="485"/>
      <c r="B36" s="456" t="s">
        <v>75</v>
      </c>
      <c r="C36" s="731">
        <v>0</v>
      </c>
      <c r="D36" s="99"/>
      <c r="E36" s="8"/>
    </row>
    <row r="37" spans="1:5">
      <c r="A37" s="485">
        <v>15</v>
      </c>
      <c r="B37" s="457" t="s">
        <v>76</v>
      </c>
      <c r="C37" s="724">
        <v>0</v>
      </c>
      <c r="D37" s="506"/>
      <c r="E37" s="7"/>
    </row>
    <row r="38" spans="1:5">
      <c r="A38" s="485">
        <v>15.1</v>
      </c>
      <c r="B38" s="458" t="s">
        <v>55</v>
      </c>
      <c r="C38" s="719">
        <v>0</v>
      </c>
      <c r="D38" s="96"/>
      <c r="E38" s="8"/>
    </row>
    <row r="39" spans="1:5" ht="21">
      <c r="A39" s="485">
        <v>16</v>
      </c>
      <c r="B39" s="451" t="s">
        <v>77</v>
      </c>
      <c r="C39" s="720">
        <v>0</v>
      </c>
      <c r="D39" s="96"/>
      <c r="E39" s="8"/>
    </row>
    <row r="40" spans="1:5">
      <c r="A40" s="485">
        <v>17</v>
      </c>
      <c r="B40" s="451" t="s">
        <v>78</v>
      </c>
      <c r="C40" s="720">
        <f>SUM(C41:C44)</f>
        <v>127797573.54040001</v>
      </c>
      <c r="D40" s="96"/>
      <c r="E40" s="8"/>
    </row>
    <row r="41" spans="1:5">
      <c r="A41" s="485">
        <v>17.100000000000001</v>
      </c>
      <c r="B41" s="459" t="s">
        <v>79</v>
      </c>
      <c r="C41" s="719">
        <v>127167943.23590001</v>
      </c>
      <c r="D41" s="96"/>
      <c r="E41" s="8"/>
    </row>
    <row r="42" spans="1:5">
      <c r="A42" s="498">
        <v>17.2</v>
      </c>
      <c r="B42" s="499" t="s">
        <v>80</v>
      </c>
      <c r="C42" s="723">
        <v>5313.6167999999998</v>
      </c>
      <c r="D42" s="98"/>
      <c r="E42" s="8"/>
    </row>
    <row r="43" spans="1:5">
      <c r="A43" s="485">
        <v>17.3</v>
      </c>
      <c r="B43" s="500" t="s">
        <v>81</v>
      </c>
      <c r="C43" s="727">
        <v>0</v>
      </c>
      <c r="D43" s="712"/>
      <c r="E43" s="8"/>
    </row>
    <row r="44" spans="1:5">
      <c r="A44" s="485">
        <v>17.399999999999999</v>
      </c>
      <c r="B44" s="500" t="s">
        <v>82</v>
      </c>
      <c r="C44" s="727">
        <v>624316.68769999989</v>
      </c>
      <c r="D44" s="712"/>
      <c r="E44" s="8"/>
    </row>
    <row r="45" spans="1:5">
      <c r="A45" s="485">
        <v>18</v>
      </c>
      <c r="B45" s="501" t="s">
        <v>83</v>
      </c>
      <c r="C45" s="728">
        <v>190117.09</v>
      </c>
      <c r="D45" s="712"/>
      <c r="E45" s="7"/>
    </row>
    <row r="46" spans="1:5">
      <c r="A46" s="485">
        <v>19</v>
      </c>
      <c r="B46" s="501" t="s">
        <v>84</v>
      </c>
      <c r="C46" s="729">
        <f>SUM(C47:C48)</f>
        <v>670445</v>
      </c>
      <c r="D46" s="713"/>
    </row>
    <row r="47" spans="1:5">
      <c r="A47" s="485">
        <v>19.100000000000001</v>
      </c>
      <c r="B47" s="502" t="s">
        <v>85</v>
      </c>
      <c r="C47" s="730">
        <v>599699</v>
      </c>
      <c r="D47" s="713"/>
    </row>
    <row r="48" spans="1:5">
      <c r="A48" s="485">
        <v>19.2</v>
      </c>
      <c r="B48" s="502" t="s">
        <v>86</v>
      </c>
      <c r="C48" s="730">
        <v>70746</v>
      </c>
      <c r="D48" s="713"/>
    </row>
    <row r="49" spans="1:4">
      <c r="A49" s="485">
        <v>20</v>
      </c>
      <c r="B49" s="464" t="s">
        <v>87</v>
      </c>
      <c r="C49" s="729">
        <v>0</v>
      </c>
      <c r="D49" s="713"/>
    </row>
    <row r="50" spans="1:4">
      <c r="A50" s="485">
        <v>21</v>
      </c>
      <c r="B50" s="465" t="s">
        <v>88</v>
      </c>
      <c r="C50" s="729">
        <v>2409759.3477000003</v>
      </c>
      <c r="D50" s="713"/>
    </row>
    <row r="51" spans="1:4">
      <c r="A51" s="485">
        <v>21.1</v>
      </c>
      <c r="B51" s="460" t="s">
        <v>89</v>
      </c>
      <c r="C51" s="730">
        <v>0</v>
      </c>
      <c r="D51" s="713"/>
    </row>
    <row r="52" spans="1:4">
      <c r="A52" s="485">
        <v>22</v>
      </c>
      <c r="B52" s="464" t="s">
        <v>90</v>
      </c>
      <c r="C52" s="729">
        <f>SUM(C37,C39,C40,C45,C46,C49,C50)</f>
        <v>131067894.97810002</v>
      </c>
      <c r="D52" s="713"/>
    </row>
    <row r="53" spans="1:4">
      <c r="A53" s="485"/>
      <c r="B53" s="466" t="s">
        <v>91</v>
      </c>
      <c r="C53" s="730">
        <v>0</v>
      </c>
      <c r="D53" s="713"/>
    </row>
    <row r="54" spans="1:4">
      <c r="A54" s="485">
        <v>23</v>
      </c>
      <c r="B54" s="464" t="s">
        <v>92</v>
      </c>
      <c r="C54" s="728">
        <v>50000000</v>
      </c>
      <c r="D54" s="714" t="s">
        <v>977</v>
      </c>
    </row>
    <row r="55" spans="1:4">
      <c r="A55" s="485">
        <v>24</v>
      </c>
      <c r="B55" s="464" t="s">
        <v>93</v>
      </c>
      <c r="C55" s="728">
        <v>0</v>
      </c>
      <c r="D55" s="713"/>
    </row>
    <row r="56" spans="1:4">
      <c r="A56" s="485">
        <v>25</v>
      </c>
      <c r="B56" s="467" t="s">
        <v>94</v>
      </c>
      <c r="C56" s="728">
        <v>0</v>
      </c>
      <c r="D56" s="713"/>
    </row>
    <row r="57" spans="1:4">
      <c r="A57" s="485">
        <v>26</v>
      </c>
      <c r="B57" s="501" t="s">
        <v>95</v>
      </c>
      <c r="C57" s="728">
        <v>0</v>
      </c>
      <c r="D57" s="713"/>
    </row>
    <row r="58" spans="1:4">
      <c r="A58" s="485">
        <v>27</v>
      </c>
      <c r="B58" s="501" t="s">
        <v>96</v>
      </c>
      <c r="C58" s="728">
        <v>0</v>
      </c>
      <c r="D58" s="713"/>
    </row>
    <row r="59" spans="1:4">
      <c r="A59" s="485">
        <v>27.1</v>
      </c>
      <c r="B59" s="503" t="s">
        <v>97</v>
      </c>
      <c r="C59" s="727">
        <v>0</v>
      </c>
      <c r="D59" s="713"/>
    </row>
    <row r="60" spans="1:4">
      <c r="A60" s="485">
        <v>27.2</v>
      </c>
      <c r="B60" s="500" t="s">
        <v>98</v>
      </c>
      <c r="C60" s="727">
        <v>0</v>
      </c>
      <c r="D60" s="713"/>
    </row>
    <row r="61" spans="1:4">
      <c r="A61" s="485">
        <v>28</v>
      </c>
      <c r="B61" s="465" t="s">
        <v>99</v>
      </c>
      <c r="C61" s="728">
        <v>0</v>
      </c>
      <c r="D61" s="713"/>
    </row>
    <row r="62" spans="1:4">
      <c r="A62" s="485">
        <v>29</v>
      </c>
      <c r="B62" s="501" t="s">
        <v>100</v>
      </c>
      <c r="C62" s="728">
        <v>0</v>
      </c>
      <c r="D62" s="713"/>
    </row>
    <row r="63" spans="1:4">
      <c r="A63" s="485">
        <v>29.1</v>
      </c>
      <c r="B63" s="504" t="s">
        <v>101</v>
      </c>
      <c r="C63" s="727">
        <v>0</v>
      </c>
      <c r="D63" s="713"/>
    </row>
    <row r="64" spans="1:4" ht="24" customHeight="1">
      <c r="A64" s="485">
        <v>29.2</v>
      </c>
      <c r="B64" s="503" t="s">
        <v>102</v>
      </c>
      <c r="C64" s="727">
        <v>0</v>
      </c>
      <c r="D64" s="713"/>
    </row>
    <row r="65" spans="1:4" ht="21.95" customHeight="1">
      <c r="A65" s="485">
        <v>29.3</v>
      </c>
      <c r="B65" s="505" t="s">
        <v>103</v>
      </c>
      <c r="C65" s="727">
        <v>0</v>
      </c>
      <c r="D65" s="713"/>
    </row>
    <row r="66" spans="1:4">
      <c r="A66" s="485">
        <v>30</v>
      </c>
      <c r="B66" s="470" t="s">
        <v>104</v>
      </c>
      <c r="C66" s="728">
        <v>27048767.767099977</v>
      </c>
      <c r="D66" s="714" t="s">
        <v>978</v>
      </c>
    </row>
    <row r="67" spans="1:4">
      <c r="A67" s="485">
        <v>31</v>
      </c>
      <c r="B67" s="469" t="s">
        <v>105</v>
      </c>
      <c r="C67" s="728">
        <f>SUM(C54,C55,C56,C57,C58,C61,C62,C66)</f>
        <v>77048767.767099977</v>
      </c>
      <c r="D67" s="713"/>
    </row>
    <row r="68" spans="1:4">
      <c r="A68" s="485">
        <v>32</v>
      </c>
      <c r="B68" s="470" t="s">
        <v>106</v>
      </c>
      <c r="C68" s="728">
        <f>SUM(C52,C67)</f>
        <v>208116662.74519998</v>
      </c>
      <c r="D68" s="713"/>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zoomScale="90" zoomScaleNormal="90" workbookViewId="0">
      <pane xSplit="2" ySplit="7" topLeftCell="G8" activePane="bottomRight" state="frozen"/>
      <selection pane="topRight" activeCell="C1" sqref="C1"/>
      <selection pane="bottomLeft" activeCell="A8" sqref="A8"/>
      <selection pane="bottomRight" activeCell="S8" sqref="S8:S21"/>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customWidth="1"/>
    <col min="19" max="19" width="31.5703125" style="3" bestFit="1" customWidth="1"/>
    <col min="20" max="20" width="9.140625" style="13" customWidth="1"/>
    <col min="21" max="16384" width="9.140625" style="13"/>
  </cols>
  <sheetData>
    <row r="1" spans="1:19">
      <c r="A1" s="3" t="s">
        <v>0</v>
      </c>
      <c r="B1" s="248" t="str">
        <f>Info!C2</f>
        <v>სს "ზირაათ ბანკი საქართველო"</v>
      </c>
    </row>
    <row r="2" spans="1:19">
      <c r="A2" s="3" t="s">
        <v>1</v>
      </c>
      <c r="B2" s="694">
        <f>'1. key ratios'!B2</f>
        <v>45291</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1" t="s">
        <v>957</v>
      </c>
      <c r="C6" s="839">
        <v>0</v>
      </c>
      <c r="D6" s="840"/>
      <c r="E6" s="839">
        <v>0.2</v>
      </c>
      <c r="F6" s="840"/>
      <c r="G6" s="839">
        <v>0.35</v>
      </c>
      <c r="H6" s="840"/>
      <c r="I6" s="839">
        <v>0.5</v>
      </c>
      <c r="J6" s="840"/>
      <c r="K6" s="839">
        <v>0.75</v>
      </c>
      <c r="L6" s="840"/>
      <c r="M6" s="839">
        <v>1</v>
      </c>
      <c r="N6" s="840"/>
      <c r="O6" s="839">
        <v>1.5</v>
      </c>
      <c r="P6" s="840"/>
      <c r="Q6" s="839">
        <v>2.5</v>
      </c>
      <c r="R6" s="840"/>
      <c r="S6" s="837" t="s">
        <v>958</v>
      </c>
    </row>
    <row r="7" spans="1:19">
      <c r="A7" s="103"/>
      <c r="B7" s="842"/>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8"/>
    </row>
    <row r="8" spans="1:19" s="106" customFormat="1">
      <c r="A8" s="84">
        <v>1</v>
      </c>
      <c r="B8" s="124" t="s">
        <v>230</v>
      </c>
      <c r="C8" s="188">
        <v>6922185.3700000001</v>
      </c>
      <c r="D8" s="188"/>
      <c r="E8" s="188">
        <v>6704267.8099999996</v>
      </c>
      <c r="F8" s="207"/>
      <c r="G8" s="188">
        <v>0</v>
      </c>
      <c r="H8" s="188"/>
      <c r="I8" s="188">
        <v>0</v>
      </c>
      <c r="J8" s="188"/>
      <c r="K8" s="188">
        <v>0</v>
      </c>
      <c r="L8" s="188"/>
      <c r="M8" s="188">
        <v>24908932.284699999</v>
      </c>
      <c r="N8" s="188"/>
      <c r="O8" s="188">
        <v>0</v>
      </c>
      <c r="P8" s="188"/>
      <c r="Q8" s="188">
        <v>0</v>
      </c>
      <c r="R8" s="207"/>
      <c r="S8" s="220">
        <f>$C$6*SUM(C8:D8)+$E$6*SUM(E8:F8)+$G$6*SUM(G8:H8)+$I$6*SUM(I8:J8)+$K$6*SUM(K8:L8)+$M$6*SUM(M8:N8)+$O$6*SUM(O8:P8)+$Q$6*SUM(Q8:R8)</f>
        <v>26249785.846699998</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f t="shared" ref="S9:S21" si="0">$C$6*SUM(C9:D9)+$E$6*SUM(E9:F9)+$G$6*SUM(G9:H9)+$I$6*SUM(I9:J9)+$K$6*SUM(K9:L9)+$M$6*SUM(M9:N9)+$O$6*SUM(O9:P9)+$Q$6*SUM(Q9:R9)</f>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f t="shared" si="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f t="shared" si="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f t="shared" si="0"/>
        <v>0</v>
      </c>
    </row>
    <row r="13" spans="1:19" s="106" customFormat="1">
      <c r="A13" s="84">
        <v>6</v>
      </c>
      <c r="B13" s="124" t="s">
        <v>235</v>
      </c>
      <c r="C13" s="188">
        <v>0</v>
      </c>
      <c r="D13" s="188"/>
      <c r="E13" s="188">
        <v>28117.37</v>
      </c>
      <c r="F13" s="188"/>
      <c r="G13" s="188">
        <v>0</v>
      </c>
      <c r="H13" s="188"/>
      <c r="I13" s="188">
        <v>24604623.7608</v>
      </c>
      <c r="J13" s="188"/>
      <c r="K13" s="188">
        <v>0</v>
      </c>
      <c r="L13" s="188"/>
      <c r="M13" s="188">
        <v>0</v>
      </c>
      <c r="N13" s="188"/>
      <c r="O13" s="188">
        <v>0</v>
      </c>
      <c r="P13" s="188"/>
      <c r="Q13" s="188">
        <v>0</v>
      </c>
      <c r="R13" s="207"/>
      <c r="S13" s="220">
        <f t="shared" si="0"/>
        <v>12307935.3544</v>
      </c>
    </row>
    <row r="14" spans="1:19" s="106" customFormat="1">
      <c r="A14" s="84">
        <v>7</v>
      </c>
      <c r="B14" s="124" t="s">
        <v>236</v>
      </c>
      <c r="C14" s="188">
        <v>0</v>
      </c>
      <c r="D14" s="188"/>
      <c r="E14" s="188">
        <v>0</v>
      </c>
      <c r="F14" s="188"/>
      <c r="G14" s="188">
        <v>0</v>
      </c>
      <c r="H14" s="188"/>
      <c r="I14" s="188">
        <v>0</v>
      </c>
      <c r="J14" s="188"/>
      <c r="K14" s="188">
        <v>0</v>
      </c>
      <c r="L14" s="188"/>
      <c r="M14" s="188">
        <v>69098101.345300004</v>
      </c>
      <c r="N14" s="197">
        <v>22338566.486191988</v>
      </c>
      <c r="O14" s="188">
        <v>0</v>
      </c>
      <c r="P14" s="188"/>
      <c r="Q14" s="188">
        <v>0</v>
      </c>
      <c r="R14" s="207"/>
      <c r="S14" s="220">
        <f t="shared" si="0"/>
        <v>91436667.831491992</v>
      </c>
    </row>
    <row r="15" spans="1:19" s="106" customFormat="1">
      <c r="A15" s="84">
        <v>8</v>
      </c>
      <c r="B15" s="124" t="s">
        <v>237</v>
      </c>
      <c r="C15" s="188">
        <v>0</v>
      </c>
      <c r="D15" s="188"/>
      <c r="E15" s="188">
        <v>0</v>
      </c>
      <c r="F15" s="188"/>
      <c r="G15" s="188">
        <v>0</v>
      </c>
      <c r="H15" s="188"/>
      <c r="I15" s="188">
        <v>0</v>
      </c>
      <c r="J15" s="188"/>
      <c r="K15" s="188">
        <v>0</v>
      </c>
      <c r="L15" s="188"/>
      <c r="M15" s="188">
        <v>62010167.451399997</v>
      </c>
      <c r="N15" s="197">
        <v>6087193.4979404267</v>
      </c>
      <c r="O15" s="188">
        <v>0</v>
      </c>
      <c r="P15" s="188"/>
      <c r="Q15" s="188">
        <v>0</v>
      </c>
      <c r="R15" s="207"/>
      <c r="S15" s="220">
        <f t="shared" si="0"/>
        <v>68097360.949340418</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f t="shared" si="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f t="shared" si="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f t="shared" si="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f t="shared" si="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f t="shared" si="0"/>
        <v>0</v>
      </c>
    </row>
    <row r="21" spans="1:20" s="106" customFormat="1">
      <c r="A21" s="84">
        <v>14</v>
      </c>
      <c r="B21" s="124" t="s">
        <v>757</v>
      </c>
      <c r="C21" s="188">
        <v>5948481.6171000004</v>
      </c>
      <c r="D21" s="188"/>
      <c r="E21" s="188">
        <v>847991.2</v>
      </c>
      <c r="F21" s="188"/>
      <c r="G21" s="188">
        <v>0</v>
      </c>
      <c r="H21" s="188"/>
      <c r="I21" s="188">
        <v>0</v>
      </c>
      <c r="J21" s="188"/>
      <c r="K21" s="188">
        <v>0</v>
      </c>
      <c r="L21" s="188"/>
      <c r="M21" s="188">
        <v>6172724.2458999995</v>
      </c>
      <c r="N21" s="188"/>
      <c r="O21" s="188">
        <v>0</v>
      </c>
      <c r="P21" s="188"/>
      <c r="Q21" s="188">
        <v>0</v>
      </c>
      <c r="R21" s="207"/>
      <c r="S21" s="220">
        <f t="shared" si="0"/>
        <v>6342322.4858999997</v>
      </c>
    </row>
    <row r="22" spans="1:20">
      <c r="A22" s="66"/>
      <c r="B22" s="108" t="s">
        <v>8</v>
      </c>
      <c r="C22" s="189">
        <f>SUM(C8:C21)</f>
        <v>12870666.987100001</v>
      </c>
      <c r="D22" s="189">
        <f t="shared" ref="D22:S22" si="1">SUM(D8:D21)</f>
        <v>0</v>
      </c>
      <c r="E22" s="189">
        <f t="shared" si="1"/>
        <v>7580376.3799999999</v>
      </c>
      <c r="F22" s="189">
        <f t="shared" si="1"/>
        <v>0</v>
      </c>
      <c r="G22" s="189">
        <f t="shared" si="1"/>
        <v>0</v>
      </c>
      <c r="H22" s="189">
        <f t="shared" si="1"/>
        <v>0</v>
      </c>
      <c r="I22" s="189">
        <f t="shared" si="1"/>
        <v>24604623.7608</v>
      </c>
      <c r="J22" s="189">
        <f t="shared" si="1"/>
        <v>0</v>
      </c>
      <c r="K22" s="189">
        <f t="shared" si="1"/>
        <v>0</v>
      </c>
      <c r="L22" s="189">
        <f t="shared" si="1"/>
        <v>0</v>
      </c>
      <c r="M22" s="189">
        <f t="shared" si="1"/>
        <v>162189925.32729998</v>
      </c>
      <c r="N22" s="189">
        <f t="shared" si="1"/>
        <v>28425759.984132417</v>
      </c>
      <c r="O22" s="189">
        <f t="shared" si="1"/>
        <v>0</v>
      </c>
      <c r="P22" s="189">
        <f t="shared" si="1"/>
        <v>0</v>
      </c>
      <c r="Q22" s="189">
        <f t="shared" si="1"/>
        <v>0</v>
      </c>
      <c r="R22" s="189">
        <f t="shared" si="1"/>
        <v>0</v>
      </c>
      <c r="S22" s="732">
        <f t="shared" si="1"/>
        <v>204434072.46783239</v>
      </c>
      <c r="T22" s="73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C4" sqref="C4"/>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8" t="str">
        <f>Info!C2</f>
        <v>სს "ზირაათ ბანკი საქართველო"</v>
      </c>
    </row>
    <row r="2" spans="1:22">
      <c r="A2" s="3" t="s">
        <v>1</v>
      </c>
      <c r="B2" s="694">
        <f>'1. key ratios'!B2</f>
        <v>45291</v>
      </c>
    </row>
    <row r="4" spans="1:22" ht="27">
      <c r="A4" s="3" t="s">
        <v>878</v>
      </c>
      <c r="B4" s="216" t="s">
        <v>879</v>
      </c>
      <c r="V4" s="150" t="s">
        <v>759</v>
      </c>
    </row>
    <row r="5" spans="1:22">
      <c r="A5" s="64"/>
      <c r="B5" s="65"/>
      <c r="C5" s="843" t="s">
        <v>880</v>
      </c>
      <c r="D5" s="844"/>
      <c r="E5" s="844"/>
      <c r="F5" s="844"/>
      <c r="G5" s="844"/>
      <c r="H5" s="844"/>
      <c r="I5" s="844"/>
      <c r="J5" s="844"/>
      <c r="K5" s="844"/>
      <c r="L5" s="845"/>
      <c r="M5" s="843" t="s">
        <v>881</v>
      </c>
      <c r="N5" s="844"/>
      <c r="O5" s="844"/>
      <c r="P5" s="844"/>
      <c r="Q5" s="844"/>
      <c r="R5" s="844"/>
      <c r="S5" s="845"/>
      <c r="T5" s="848" t="s">
        <v>882</v>
      </c>
      <c r="U5" s="848" t="s">
        <v>883</v>
      </c>
      <c r="V5" s="846"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49"/>
      <c r="U6" s="849"/>
      <c r="V6" s="847"/>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1"/>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8" t="str">
        <f>Info!C2</f>
        <v>სს "ზირაათ ბანკი საქართველო"</v>
      </c>
    </row>
    <row r="2" spans="1:9">
      <c r="A2" s="3" t="s">
        <v>1</v>
      </c>
      <c r="B2" s="694">
        <f>'1. key ratios'!B2</f>
        <v>45291</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1" t="s">
        <v>749</v>
      </c>
      <c r="D6" s="852" t="s">
        <v>750</v>
      </c>
      <c r="E6" s="853"/>
      <c r="F6" s="841" t="s">
        <v>751</v>
      </c>
      <c r="G6" s="841" t="s">
        <v>752</v>
      </c>
      <c r="H6" s="850" t="s">
        <v>753</v>
      </c>
      <c r="I6" s="25"/>
    </row>
    <row r="7" spans="1:9" ht="63.75">
      <c r="A7" s="103"/>
      <c r="B7" s="23"/>
      <c r="C7" s="842"/>
      <c r="D7" s="212" t="s">
        <v>754</v>
      </c>
      <c r="E7" s="212" t="s">
        <v>755</v>
      </c>
      <c r="F7" s="842"/>
      <c r="G7" s="842"/>
      <c r="H7" s="851"/>
      <c r="I7" s="25"/>
    </row>
    <row r="8" spans="1:9">
      <c r="A8" s="55">
        <v>1</v>
      </c>
      <c r="B8" s="124" t="s">
        <v>230</v>
      </c>
      <c r="C8" s="196">
        <v>38535385.464699998</v>
      </c>
      <c r="D8" s="197">
        <v>0</v>
      </c>
      <c r="E8" s="196">
        <v>0</v>
      </c>
      <c r="F8" s="196">
        <v>26249785.846699998</v>
      </c>
      <c r="G8" s="209">
        <v>26249785.846699998</v>
      </c>
      <c r="H8" s="218">
        <f>G8/(C8+E8)</f>
        <v>0.68118653881757285</v>
      </c>
    </row>
    <row r="9" spans="1:9" ht="15" customHeight="1">
      <c r="A9" s="55">
        <v>2</v>
      </c>
      <c r="B9" s="124" t="s">
        <v>231</v>
      </c>
      <c r="C9" s="196">
        <v>0</v>
      </c>
      <c r="D9" s="197">
        <v>0</v>
      </c>
      <c r="E9" s="196">
        <v>0</v>
      </c>
      <c r="F9" s="196">
        <v>0</v>
      </c>
      <c r="G9" s="209">
        <v>0</v>
      </c>
      <c r="H9" s="218" t="e">
        <f t="shared" ref="H9:H21" si="0">G9/(C9+E9)</f>
        <v>#DIV/0!</v>
      </c>
    </row>
    <row r="10" spans="1:9">
      <c r="A10" s="55">
        <v>3</v>
      </c>
      <c r="B10" s="124" t="s">
        <v>232</v>
      </c>
      <c r="C10" s="196">
        <v>0</v>
      </c>
      <c r="D10" s="197">
        <v>0</v>
      </c>
      <c r="E10" s="196">
        <v>0</v>
      </c>
      <c r="F10" s="196">
        <v>0</v>
      </c>
      <c r="G10" s="209">
        <v>0</v>
      </c>
      <c r="H10" s="218" t="e">
        <f t="shared" si="0"/>
        <v>#DIV/0!</v>
      </c>
    </row>
    <row r="11" spans="1:9">
      <c r="A11" s="55">
        <v>4</v>
      </c>
      <c r="B11" s="124" t="s">
        <v>233</v>
      </c>
      <c r="C11" s="196">
        <v>0</v>
      </c>
      <c r="D11" s="197">
        <v>0</v>
      </c>
      <c r="E11" s="196">
        <v>0</v>
      </c>
      <c r="F11" s="196">
        <v>0</v>
      </c>
      <c r="G11" s="209">
        <v>0</v>
      </c>
      <c r="H11" s="218" t="e">
        <f t="shared" si="0"/>
        <v>#DIV/0!</v>
      </c>
    </row>
    <row r="12" spans="1:9">
      <c r="A12" s="55">
        <v>5</v>
      </c>
      <c r="B12" s="124" t="s">
        <v>234</v>
      </c>
      <c r="C12" s="196">
        <v>0</v>
      </c>
      <c r="D12" s="197">
        <v>0</v>
      </c>
      <c r="E12" s="196">
        <v>0</v>
      </c>
      <c r="F12" s="196">
        <v>0</v>
      </c>
      <c r="G12" s="209">
        <v>0</v>
      </c>
      <c r="H12" s="218" t="e">
        <f t="shared" si="0"/>
        <v>#DIV/0!</v>
      </c>
    </row>
    <row r="13" spans="1:9">
      <c r="A13" s="55">
        <v>6</v>
      </c>
      <c r="B13" s="124" t="s">
        <v>235</v>
      </c>
      <c r="C13" s="196">
        <v>24632741.130800001</v>
      </c>
      <c r="D13" s="197">
        <v>0</v>
      </c>
      <c r="E13" s="196">
        <v>0</v>
      </c>
      <c r="F13" s="196">
        <v>12307935.3544</v>
      </c>
      <c r="G13" s="209">
        <v>12307935.3544</v>
      </c>
      <c r="H13" s="218">
        <f t="shared" si="0"/>
        <v>0.49965756100974673</v>
      </c>
    </row>
    <row r="14" spans="1:9">
      <c r="A14" s="55">
        <v>7</v>
      </c>
      <c r="B14" s="124" t="s">
        <v>236</v>
      </c>
      <c r="C14" s="196">
        <v>69098101.345300004</v>
      </c>
      <c r="D14" s="197">
        <v>45562072.750923976</v>
      </c>
      <c r="E14" s="197">
        <v>22338566.486191988</v>
      </c>
      <c r="F14" s="197">
        <v>91436667.831491992</v>
      </c>
      <c r="G14" s="259">
        <v>91436667.831491992</v>
      </c>
      <c r="H14" s="218">
        <f>G14/(C14+E14)</f>
        <v>1</v>
      </c>
    </row>
    <row r="15" spans="1:9">
      <c r="A15" s="55">
        <v>8</v>
      </c>
      <c r="B15" s="124" t="s">
        <v>237</v>
      </c>
      <c r="C15" s="196">
        <v>62010167.451399997</v>
      </c>
      <c r="D15" s="197">
        <v>12776337.934220852</v>
      </c>
      <c r="E15" s="197">
        <v>6087193.4979404267</v>
      </c>
      <c r="F15" s="197">
        <v>68097360.949340418</v>
      </c>
      <c r="G15" s="259">
        <v>68097360.949340418</v>
      </c>
      <c r="H15" s="218">
        <f t="shared" si="0"/>
        <v>1</v>
      </c>
    </row>
    <row r="16" spans="1:9">
      <c r="A16" s="55">
        <v>9</v>
      </c>
      <c r="B16" s="124" t="s">
        <v>238</v>
      </c>
      <c r="C16" s="196">
        <v>0</v>
      </c>
      <c r="D16" s="197">
        <v>0</v>
      </c>
      <c r="E16" s="196">
        <v>0</v>
      </c>
      <c r="F16" s="197">
        <v>0</v>
      </c>
      <c r="G16" s="259">
        <v>0</v>
      </c>
      <c r="H16" s="218" t="e">
        <f t="shared" si="0"/>
        <v>#DIV/0!</v>
      </c>
    </row>
    <row r="17" spans="1:8">
      <c r="A17" s="55">
        <v>10</v>
      </c>
      <c r="B17" s="124" t="s">
        <v>756</v>
      </c>
      <c r="C17" s="196">
        <v>0</v>
      </c>
      <c r="D17" s="197">
        <v>0</v>
      </c>
      <c r="E17" s="196">
        <v>0</v>
      </c>
      <c r="F17" s="197">
        <v>0</v>
      </c>
      <c r="G17" s="259">
        <v>0</v>
      </c>
      <c r="H17" s="218" t="e">
        <f t="shared" si="0"/>
        <v>#DIV/0!</v>
      </c>
    </row>
    <row r="18" spans="1:8">
      <c r="A18" s="55">
        <v>11</v>
      </c>
      <c r="B18" s="124" t="s">
        <v>240</v>
      </c>
      <c r="C18" s="196">
        <v>0</v>
      </c>
      <c r="D18" s="197">
        <v>0</v>
      </c>
      <c r="E18" s="196">
        <v>0</v>
      </c>
      <c r="F18" s="197">
        <v>0</v>
      </c>
      <c r="G18" s="259">
        <v>0</v>
      </c>
      <c r="H18" s="218" t="e">
        <f t="shared" si="0"/>
        <v>#DIV/0!</v>
      </c>
    </row>
    <row r="19" spans="1:8">
      <c r="A19" s="55">
        <v>12</v>
      </c>
      <c r="B19" s="124" t="s">
        <v>241</v>
      </c>
      <c r="C19" s="196">
        <v>0</v>
      </c>
      <c r="D19" s="197">
        <v>0</v>
      </c>
      <c r="E19" s="196">
        <v>0</v>
      </c>
      <c r="F19" s="197">
        <v>0</v>
      </c>
      <c r="G19" s="259">
        <v>0</v>
      </c>
      <c r="H19" s="218" t="e">
        <f t="shared" si="0"/>
        <v>#DIV/0!</v>
      </c>
    </row>
    <row r="20" spans="1:8">
      <c r="A20" s="55">
        <v>13</v>
      </c>
      <c r="B20" s="124" t="s">
        <v>242</v>
      </c>
      <c r="C20" s="196">
        <v>0</v>
      </c>
      <c r="D20" s="197">
        <v>0</v>
      </c>
      <c r="E20" s="196">
        <v>0</v>
      </c>
      <c r="F20" s="197">
        <v>0</v>
      </c>
      <c r="G20" s="259">
        <v>0</v>
      </c>
      <c r="H20" s="218" t="e">
        <f t="shared" si="0"/>
        <v>#DIV/0!</v>
      </c>
    </row>
    <row r="21" spans="1:8">
      <c r="A21" s="55">
        <v>14</v>
      </c>
      <c r="B21" s="124" t="s">
        <v>757</v>
      </c>
      <c r="C21" s="196">
        <v>12969197.063000001</v>
      </c>
      <c r="D21" s="197">
        <v>0</v>
      </c>
      <c r="E21" s="196">
        <v>0</v>
      </c>
      <c r="F21" s="197">
        <v>6342322.4858999997</v>
      </c>
      <c r="G21" s="259">
        <v>6342322.4858999997</v>
      </c>
      <c r="H21" s="218">
        <f t="shared" si="0"/>
        <v>0.48902969513772737</v>
      </c>
    </row>
    <row r="22" spans="1:8">
      <c r="A22" s="105"/>
      <c r="B22" s="111" t="s">
        <v>8</v>
      </c>
      <c r="C22" s="189">
        <f>SUM(C8:C21)</f>
        <v>207245592.45519999</v>
      </c>
      <c r="D22" s="189">
        <f>SUM(D8:D21)</f>
        <v>58338410.685144827</v>
      </c>
      <c r="E22" s="189">
        <f>SUM(E8:E21)</f>
        <v>28425759.984132417</v>
      </c>
      <c r="F22" s="189">
        <f>SUM(F8:F21)</f>
        <v>204434072.46783239</v>
      </c>
      <c r="G22" s="189">
        <f>SUM(G8:G21)</f>
        <v>204434072.46783239</v>
      </c>
      <c r="H22" s="219">
        <f>G22/(C22+E22)</f>
        <v>0.86745406411014148</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248" bestFit="1" customWidth="1"/>
    <col min="2" max="2" width="104.140625" style="248" customWidth="1"/>
    <col min="3" max="11" width="12.7109375" style="248" customWidth="1"/>
    <col min="12" max="12" width="9.140625" style="248" customWidth="1"/>
    <col min="13" max="16384" width="9.140625" style="248"/>
  </cols>
  <sheetData>
    <row r="1" spans="1:11">
      <c r="A1" s="248" t="s">
        <v>0</v>
      </c>
      <c r="B1" s="248" t="str">
        <f>Info!C2</f>
        <v>სს "ზირაათ ბანკი საქართველო"</v>
      </c>
      <c r="D1" s="249"/>
      <c r="E1" s="249"/>
      <c r="F1" s="249"/>
      <c r="G1" s="249"/>
    </row>
    <row r="2" spans="1:11">
      <c r="A2" s="248" t="s">
        <v>1</v>
      </c>
      <c r="B2" s="694">
        <f>'1. key ratios'!B2</f>
        <v>45291</v>
      </c>
      <c r="C2" s="249"/>
      <c r="D2" s="249"/>
    </row>
    <row r="3" spans="1:11">
      <c r="B3" s="249"/>
      <c r="C3" s="249"/>
      <c r="D3" s="249"/>
    </row>
    <row r="4" spans="1:11">
      <c r="A4" s="248" t="s">
        <v>766</v>
      </c>
      <c r="B4" s="213" t="s">
        <v>173</v>
      </c>
      <c r="C4" s="249"/>
      <c r="D4" s="249"/>
    </row>
    <row r="5" spans="1:11" ht="30" customHeight="1">
      <c r="A5" s="857"/>
      <c r="B5" s="858"/>
      <c r="C5" s="855" t="s">
        <v>767</v>
      </c>
      <c r="D5" s="855"/>
      <c r="E5" s="855"/>
      <c r="F5" s="855" t="s">
        <v>768</v>
      </c>
      <c r="G5" s="855"/>
      <c r="H5" s="855"/>
      <c r="I5" s="855" t="s">
        <v>769</v>
      </c>
      <c r="J5" s="855"/>
      <c r="K5" s="856"/>
    </row>
    <row r="6" spans="1:11">
      <c r="A6" s="246"/>
      <c r="B6" s="247"/>
      <c r="C6" s="250" t="s">
        <v>6</v>
      </c>
      <c r="D6" s="250" t="s">
        <v>770</v>
      </c>
      <c r="E6" s="250" t="s">
        <v>8</v>
      </c>
      <c r="F6" s="250" t="s">
        <v>6</v>
      </c>
      <c r="G6" s="250" t="s">
        <v>770</v>
      </c>
      <c r="H6" s="250" t="s">
        <v>8</v>
      </c>
      <c r="I6" s="250" t="s">
        <v>6</v>
      </c>
      <c r="J6" s="250" t="s">
        <v>770</v>
      </c>
      <c r="K6" s="252" t="s">
        <v>8</v>
      </c>
    </row>
    <row r="7" spans="1:11">
      <c r="A7" s="253" t="s">
        <v>274</v>
      </c>
      <c r="B7" s="245"/>
      <c r="C7" s="245"/>
      <c r="D7" s="245"/>
      <c r="E7" s="245"/>
      <c r="F7" s="245"/>
      <c r="G7" s="245"/>
      <c r="H7" s="245"/>
      <c r="I7" s="245"/>
      <c r="J7" s="245"/>
      <c r="K7" s="254"/>
    </row>
    <row r="8" spans="1:11">
      <c r="A8" s="244">
        <v>1</v>
      </c>
      <c r="B8" s="224" t="s">
        <v>274</v>
      </c>
      <c r="C8" s="1"/>
      <c r="D8" s="1"/>
      <c r="E8" s="1"/>
      <c r="F8" s="225">
        <v>15221143.639999999</v>
      </c>
      <c r="G8" s="225">
        <v>52051072.768699996</v>
      </c>
      <c r="H8" s="225">
        <v>67272216.408699989</v>
      </c>
      <c r="I8" s="225">
        <v>15193026.27</v>
      </c>
      <c r="J8" s="225">
        <v>29339381.1921</v>
      </c>
      <c r="K8" s="232">
        <v>44532407.462099999</v>
      </c>
    </row>
    <row r="9" spans="1:11">
      <c r="A9" s="253" t="s">
        <v>771</v>
      </c>
      <c r="B9" s="245"/>
      <c r="C9" s="245"/>
      <c r="D9" s="245"/>
      <c r="E9" s="245"/>
      <c r="F9" s="245"/>
      <c r="G9" s="245"/>
      <c r="H9" s="245"/>
      <c r="I9" s="245"/>
      <c r="J9" s="245"/>
      <c r="K9" s="254"/>
    </row>
    <row r="10" spans="1:11">
      <c r="A10" s="255">
        <v>2</v>
      </c>
      <c r="B10" s="226" t="s">
        <v>406</v>
      </c>
      <c r="C10" s="697">
        <v>2447394.69</v>
      </c>
      <c r="D10" s="698">
        <v>32611399.101299997</v>
      </c>
      <c r="E10" s="698">
        <v>35058793.791299999</v>
      </c>
      <c r="F10" s="698">
        <v>790807.55240000004</v>
      </c>
      <c r="G10" s="698">
        <v>13350033.217458002</v>
      </c>
      <c r="H10" s="698">
        <v>14140840.769858003</v>
      </c>
      <c r="I10" s="698">
        <v>179607.92800000001</v>
      </c>
      <c r="J10" s="698">
        <v>2904583.8893000004</v>
      </c>
      <c r="K10" s="699">
        <v>3084191.8173000002</v>
      </c>
    </row>
    <row r="11" spans="1:11">
      <c r="A11" s="255">
        <v>3</v>
      </c>
      <c r="B11" s="226" t="s">
        <v>408</v>
      </c>
      <c r="C11" s="697">
        <v>22735856.460000001</v>
      </c>
      <c r="D11" s="698">
        <v>68328687.024599999</v>
      </c>
      <c r="E11" s="698">
        <v>91064543.484600008</v>
      </c>
      <c r="F11" s="698">
        <v>8499646.4289999977</v>
      </c>
      <c r="G11" s="698">
        <v>22089080.620922498</v>
      </c>
      <c r="H11" s="698">
        <v>30588727.049922496</v>
      </c>
      <c r="I11" s="698">
        <v>6733094.5174999991</v>
      </c>
      <c r="J11" s="698">
        <v>39086275.992929995</v>
      </c>
      <c r="K11" s="699">
        <v>45819370.510429993</v>
      </c>
    </row>
    <row r="12" spans="1:11">
      <c r="A12" s="255">
        <v>4</v>
      </c>
      <c r="B12" s="226" t="s">
        <v>410</v>
      </c>
      <c r="C12" s="697">
        <v>0</v>
      </c>
      <c r="D12" s="698">
        <v>0</v>
      </c>
      <c r="E12" s="698">
        <v>0</v>
      </c>
      <c r="F12" s="698">
        <v>0</v>
      </c>
      <c r="G12" s="698">
        <v>0</v>
      </c>
      <c r="H12" s="698">
        <v>0</v>
      </c>
      <c r="I12" s="698">
        <v>0</v>
      </c>
      <c r="J12" s="698">
        <v>0</v>
      </c>
      <c r="K12" s="699">
        <v>0</v>
      </c>
    </row>
    <row r="13" spans="1:11">
      <c r="A13" s="255">
        <v>5</v>
      </c>
      <c r="B13" s="226" t="s">
        <v>412</v>
      </c>
      <c r="C13" s="697">
        <v>15423162.32</v>
      </c>
      <c r="D13" s="698">
        <v>43105365.433600001</v>
      </c>
      <c r="E13" s="698">
        <v>58528527.753600001</v>
      </c>
      <c r="F13" s="698">
        <v>2716053.2492500003</v>
      </c>
      <c r="G13" s="698">
        <v>6504838.6755879987</v>
      </c>
      <c r="H13" s="698">
        <v>9220891.924837999</v>
      </c>
      <c r="I13" s="698">
        <v>996146.21350000007</v>
      </c>
      <c r="J13" s="698">
        <v>2486085.1760300002</v>
      </c>
      <c r="K13" s="699">
        <v>3482231.3895300003</v>
      </c>
    </row>
    <row r="14" spans="1:11">
      <c r="A14" s="255">
        <v>6</v>
      </c>
      <c r="B14" s="226" t="s">
        <v>414</v>
      </c>
      <c r="C14" s="697"/>
      <c r="D14" s="698"/>
      <c r="E14" s="698"/>
      <c r="F14" s="698">
        <v>0</v>
      </c>
      <c r="G14" s="698">
        <v>0</v>
      </c>
      <c r="H14" s="698">
        <v>0</v>
      </c>
      <c r="I14" s="698"/>
      <c r="J14" s="698"/>
      <c r="K14" s="699"/>
    </row>
    <row r="15" spans="1:11">
      <c r="A15" s="255">
        <v>7</v>
      </c>
      <c r="B15" s="226" t="s">
        <v>416</v>
      </c>
      <c r="C15" s="697">
        <v>456137.94</v>
      </c>
      <c r="D15" s="698">
        <v>1346728.5395</v>
      </c>
      <c r="E15" s="698">
        <v>1802866.4794999999</v>
      </c>
      <c r="F15" s="698">
        <v>119264.12000000001</v>
      </c>
      <c r="G15" s="698">
        <v>0</v>
      </c>
      <c r="H15" s="698">
        <v>119264.12000000001</v>
      </c>
      <c r="I15" s="698">
        <v>119264.12000000001</v>
      </c>
      <c r="J15" s="698">
        <v>0</v>
      </c>
      <c r="K15" s="699">
        <v>119264.12000000001</v>
      </c>
    </row>
    <row r="16" spans="1:11">
      <c r="A16" s="255">
        <v>8</v>
      </c>
      <c r="B16" s="227" t="s">
        <v>772</v>
      </c>
      <c r="C16" s="697">
        <v>41062551.409999996</v>
      </c>
      <c r="D16" s="698">
        <v>145392180.09900001</v>
      </c>
      <c r="E16" s="698">
        <v>186454731.509</v>
      </c>
      <c r="F16" s="698">
        <v>12125771.350649998</v>
      </c>
      <c r="G16" s="698">
        <v>41943952.513968498</v>
      </c>
      <c r="H16" s="698">
        <v>54069723.864618495</v>
      </c>
      <c r="I16" s="698">
        <v>8028112.7790000001</v>
      </c>
      <c r="J16" s="698">
        <v>44476945.058260001</v>
      </c>
      <c r="K16" s="699">
        <v>52505057.837259993</v>
      </c>
    </row>
    <row r="17" spans="1:11">
      <c r="A17" s="253" t="s">
        <v>773</v>
      </c>
      <c r="B17" s="245"/>
      <c r="C17" s="245"/>
      <c r="D17" s="245"/>
      <c r="E17" s="245"/>
      <c r="F17" s="245"/>
      <c r="G17" s="245"/>
      <c r="H17" s="245"/>
      <c r="I17" s="245"/>
      <c r="J17" s="245"/>
      <c r="K17" s="254"/>
    </row>
    <row r="18" spans="1:11">
      <c r="A18" s="255">
        <v>9</v>
      </c>
      <c r="B18" s="226" t="s">
        <v>774</v>
      </c>
      <c r="C18" s="697">
        <v>0</v>
      </c>
      <c r="D18" s="698">
        <v>0</v>
      </c>
      <c r="E18" s="698">
        <v>0</v>
      </c>
      <c r="F18" s="698"/>
      <c r="G18" s="698"/>
      <c r="H18" s="698">
        <v>0</v>
      </c>
      <c r="I18" s="698">
        <v>0</v>
      </c>
      <c r="J18" s="698">
        <v>0</v>
      </c>
      <c r="K18" s="699">
        <v>0</v>
      </c>
    </row>
    <row r="19" spans="1:11">
      <c r="A19" s="255">
        <v>10</v>
      </c>
      <c r="B19" s="226" t="s">
        <v>775</v>
      </c>
      <c r="C19" s="697">
        <v>66528410.946400002</v>
      </c>
      <c r="D19" s="698">
        <v>63391340.576100007</v>
      </c>
      <c r="E19" s="698">
        <v>129919751.52250001</v>
      </c>
      <c r="F19" s="698">
        <v>882512.90209999995</v>
      </c>
      <c r="G19" s="698">
        <v>390574.59149999998</v>
      </c>
      <c r="H19" s="698">
        <v>1273087.4935999999</v>
      </c>
      <c r="I19" s="698">
        <v>910630.27209999994</v>
      </c>
      <c r="J19" s="698">
        <v>24995198.352299999</v>
      </c>
      <c r="K19" s="699">
        <v>25905828.624400001</v>
      </c>
    </row>
    <row r="20" spans="1:11">
      <c r="A20" s="255">
        <v>11</v>
      </c>
      <c r="B20" s="226" t="s">
        <v>418</v>
      </c>
      <c r="C20" s="697">
        <v>291120.29000000004</v>
      </c>
      <c r="D20" s="698">
        <v>16673.412799999998</v>
      </c>
      <c r="E20" s="698">
        <v>307793.70280000003</v>
      </c>
      <c r="F20" s="698">
        <v>0</v>
      </c>
      <c r="G20" s="698">
        <v>0</v>
      </c>
      <c r="H20" s="698">
        <v>0</v>
      </c>
      <c r="I20" s="698">
        <v>0</v>
      </c>
      <c r="J20" s="698">
        <v>0</v>
      </c>
      <c r="K20" s="699">
        <v>0</v>
      </c>
    </row>
    <row r="21" spans="1:11">
      <c r="A21" s="158">
        <v>12</v>
      </c>
      <c r="B21" s="256" t="s">
        <v>776</v>
      </c>
      <c r="C21" s="700">
        <v>66819531.236400001</v>
      </c>
      <c r="D21" s="257">
        <v>63408013.988900006</v>
      </c>
      <c r="E21" s="700">
        <v>130227545.22530001</v>
      </c>
      <c r="F21" s="257">
        <v>882512.90209999995</v>
      </c>
      <c r="G21" s="257">
        <v>390574.59149999998</v>
      </c>
      <c r="H21" s="257">
        <v>1273087.4935999999</v>
      </c>
      <c r="I21" s="257">
        <v>910630.27209999994</v>
      </c>
      <c r="J21" s="257">
        <v>24995198.352299999</v>
      </c>
      <c r="K21" s="701">
        <v>25905828.624400001</v>
      </c>
    </row>
    <row r="22" spans="1:11" ht="38.25" customHeight="1">
      <c r="A22" s="242"/>
      <c r="B22" s="243"/>
      <c r="C22" s="243"/>
      <c r="D22" s="243"/>
      <c r="E22" s="243"/>
      <c r="F22" s="854" t="s">
        <v>777</v>
      </c>
      <c r="G22" s="855"/>
      <c r="H22" s="855"/>
      <c r="I22" s="854" t="s">
        <v>778</v>
      </c>
      <c r="J22" s="855"/>
      <c r="K22" s="856"/>
    </row>
    <row r="23" spans="1:11">
      <c r="A23" s="233">
        <v>13</v>
      </c>
      <c r="B23" s="228" t="s">
        <v>274</v>
      </c>
      <c r="C23" s="241"/>
      <c r="D23" s="241"/>
      <c r="E23" s="241"/>
      <c r="F23" s="229">
        <v>15221143.639999999</v>
      </c>
      <c r="G23" s="229">
        <v>52051072.768699996</v>
      </c>
      <c r="H23" s="229">
        <v>67272216.408699989</v>
      </c>
      <c r="I23" s="229">
        <v>15193026.27</v>
      </c>
      <c r="J23" s="229">
        <v>29339381.1921</v>
      </c>
      <c r="K23" s="234">
        <v>44532407.462099999</v>
      </c>
    </row>
    <row r="24" spans="1:11">
      <c r="A24" s="235">
        <v>14</v>
      </c>
      <c r="B24" s="230" t="s">
        <v>779</v>
      </c>
      <c r="C24" s="258"/>
      <c r="D24" s="239"/>
      <c r="E24" s="240"/>
      <c r="F24" s="702">
        <v>11243258.448549997</v>
      </c>
      <c r="G24" s="702">
        <v>41553377.922468498</v>
      </c>
      <c r="H24" s="702">
        <v>52796636.371018492</v>
      </c>
      <c r="I24" s="702">
        <v>7117482.5069000004</v>
      </c>
      <c r="J24" s="702">
        <v>19481746.705960002</v>
      </c>
      <c r="K24" s="236">
        <v>26599229.212859999</v>
      </c>
    </row>
    <row r="25" spans="1:11">
      <c r="A25" s="237">
        <v>15</v>
      </c>
      <c r="B25" s="231" t="s">
        <v>146</v>
      </c>
      <c r="C25" s="238"/>
      <c r="D25" s="238"/>
      <c r="E25" s="238"/>
      <c r="F25" s="703">
        <v>1.3538018101827958</v>
      </c>
      <c r="G25" s="703">
        <v>1.2526315638121743</v>
      </c>
      <c r="H25" s="703">
        <v>1.2741761792542439</v>
      </c>
      <c r="I25" s="703">
        <v>2.1346067595208296</v>
      </c>
      <c r="J25" s="703">
        <v>1.5059933606017102</v>
      </c>
      <c r="K25" s="704">
        <v>1.6741991696725482</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4">
        <f>'1. key ratios'!B2</f>
        <v>45291</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C41"/>
    </sheetView>
  </sheetViews>
  <sheetFormatPr defaultRowHeight="15"/>
  <cols>
    <col min="1" max="1" width="11.42578125" customWidth="1"/>
    <col min="2" max="2" width="76.85546875" style="5" customWidth="1"/>
    <col min="3" max="3" width="22.85546875" customWidth="1"/>
  </cols>
  <sheetData>
    <row r="1" spans="1:3">
      <c r="A1" s="248" t="s">
        <v>0</v>
      </c>
      <c r="B1" s="5" t="str">
        <f>Info!C2</f>
        <v>სს "ზირაათ ბანკი საქართველო"</v>
      </c>
    </row>
    <row r="2" spans="1:3">
      <c r="A2" s="248" t="s">
        <v>1</v>
      </c>
      <c r="B2" s="373">
        <f>'1. key ratios'!B2</f>
        <v>45291</v>
      </c>
    </row>
    <row r="3" spans="1:3">
      <c r="A3" s="248"/>
    </row>
    <row r="4" spans="1:3">
      <c r="A4" s="248" t="s">
        <v>704</v>
      </c>
      <c r="B4" s="5" t="s">
        <v>175</v>
      </c>
    </row>
    <row r="5" spans="1:3">
      <c r="A5" s="301"/>
      <c r="B5" s="301" t="s">
        <v>705</v>
      </c>
      <c r="C5" s="313"/>
    </row>
    <row r="6" spans="1:3">
      <c r="A6" s="302">
        <v>1</v>
      </c>
      <c r="B6" s="314" t="s">
        <v>706</v>
      </c>
      <c r="C6" s="315">
        <v>208116597.74519998</v>
      </c>
    </row>
    <row r="7" spans="1:3">
      <c r="A7" s="302">
        <v>2</v>
      </c>
      <c r="B7" s="314" t="s">
        <v>707</v>
      </c>
      <c r="C7" s="315">
        <v>-871005.29</v>
      </c>
    </row>
    <row r="8" spans="1:3">
      <c r="A8" s="303">
        <v>3</v>
      </c>
      <c r="B8" s="316" t="s">
        <v>708</v>
      </c>
      <c r="C8" s="317">
        <f>C6+C7</f>
        <v>207245592.45519999</v>
      </c>
    </row>
    <row r="9" spans="1:3">
      <c r="A9" s="304"/>
      <c r="B9" s="304" t="s">
        <v>709</v>
      </c>
      <c r="C9" s="318"/>
    </row>
    <row r="10" spans="1:3">
      <c r="A10" s="305">
        <v>4</v>
      </c>
      <c r="B10" s="319" t="s">
        <v>710</v>
      </c>
      <c r="C10" s="315"/>
    </row>
    <row r="11" spans="1:3">
      <c r="A11" s="305">
        <v>5</v>
      </c>
      <c r="B11" s="320" t="s">
        <v>711</v>
      </c>
      <c r="C11" s="315"/>
    </row>
    <row r="12" spans="1:3">
      <c r="A12" s="305" t="s">
        <v>712</v>
      </c>
      <c r="B12" s="314" t="s">
        <v>713</v>
      </c>
      <c r="C12" s="317">
        <f>'15. CCR'!E21</f>
        <v>0</v>
      </c>
    </row>
    <row r="13" spans="1:3">
      <c r="A13" s="306">
        <v>6</v>
      </c>
      <c r="B13" s="321" t="s">
        <v>714</v>
      </c>
      <c r="C13" s="315"/>
    </row>
    <row r="14" spans="1:3">
      <c r="A14" s="306">
        <v>7</v>
      </c>
      <c r="B14" s="322" t="s">
        <v>715</v>
      </c>
      <c r="C14" s="315"/>
    </row>
    <row r="15" spans="1:3">
      <c r="A15" s="307">
        <v>8</v>
      </c>
      <c r="B15" s="314" t="s">
        <v>716</v>
      </c>
      <c r="C15" s="315"/>
    </row>
    <row r="16" spans="1:3" ht="24">
      <c r="A16" s="306">
        <v>9</v>
      </c>
      <c r="B16" s="322" t="s">
        <v>717</v>
      </c>
      <c r="C16" s="315"/>
    </row>
    <row r="17" spans="1:3">
      <c r="A17" s="306">
        <v>10</v>
      </c>
      <c r="B17" s="322" t="s">
        <v>718</v>
      </c>
      <c r="C17" s="315"/>
    </row>
    <row r="18" spans="1:3">
      <c r="A18" s="308">
        <v>11</v>
      </c>
      <c r="B18" s="323" t="s">
        <v>719</v>
      </c>
      <c r="C18" s="317">
        <f>SUM(C10:C17)</f>
        <v>0</v>
      </c>
    </row>
    <row r="19" spans="1:3">
      <c r="A19" s="304"/>
      <c r="B19" s="304" t="s">
        <v>720</v>
      </c>
      <c r="C19" s="324"/>
    </row>
    <row r="20" spans="1:3">
      <c r="A20" s="306">
        <v>12</v>
      </c>
      <c r="B20" s="319" t="s">
        <v>721</v>
      </c>
      <c r="C20" s="315"/>
    </row>
    <row r="21" spans="1:3">
      <c r="A21" s="306">
        <v>13</v>
      </c>
      <c r="B21" s="319" t="s">
        <v>722</v>
      </c>
      <c r="C21" s="315"/>
    </row>
    <row r="22" spans="1:3">
      <c r="A22" s="306">
        <v>14</v>
      </c>
      <c r="B22" s="319" t="s">
        <v>723</v>
      </c>
      <c r="C22" s="315"/>
    </row>
    <row r="23" spans="1:3" ht="24">
      <c r="A23" s="306" t="s">
        <v>724</v>
      </c>
      <c r="B23" s="319" t="s">
        <v>725</v>
      </c>
      <c r="C23" s="315"/>
    </row>
    <row r="24" spans="1:3">
      <c r="A24" s="306">
        <v>15</v>
      </c>
      <c r="B24" s="319" t="s">
        <v>726</v>
      </c>
      <c r="C24" s="315"/>
    </row>
    <row r="25" spans="1:3">
      <c r="A25" s="306" t="s">
        <v>727</v>
      </c>
      <c r="B25" s="314" t="s">
        <v>728</v>
      </c>
      <c r="C25" s="315"/>
    </row>
    <row r="26" spans="1:3">
      <c r="A26" s="308">
        <v>16</v>
      </c>
      <c r="B26" s="323" t="s">
        <v>729</v>
      </c>
      <c r="C26" s="317">
        <f>SUM(C20:C25)</f>
        <v>0</v>
      </c>
    </row>
    <row r="27" spans="1:3">
      <c r="A27" s="304"/>
      <c r="B27" s="304" t="s">
        <v>730</v>
      </c>
      <c r="C27" s="318"/>
    </row>
    <row r="28" spans="1:3">
      <c r="A28" s="305">
        <v>17</v>
      </c>
      <c r="B28" s="314" t="s">
        <v>731</v>
      </c>
      <c r="C28" s="315">
        <v>58338410.66359999</v>
      </c>
    </row>
    <row r="29" spans="1:3">
      <c r="A29" s="305">
        <v>18</v>
      </c>
      <c r="B29" s="314" t="s">
        <v>732</v>
      </c>
      <c r="C29" s="315">
        <v>-29912650.690239992</v>
      </c>
    </row>
    <row r="30" spans="1:3">
      <c r="A30" s="308">
        <v>19</v>
      </c>
      <c r="B30" s="323" t="s">
        <v>733</v>
      </c>
      <c r="C30" s="317">
        <f>C28+C29</f>
        <v>28425759.973359998</v>
      </c>
    </row>
    <row r="31" spans="1:3">
      <c r="A31" s="309"/>
      <c r="B31" s="304" t="s">
        <v>734</v>
      </c>
      <c r="C31" s="318"/>
    </row>
    <row r="32" spans="1:3">
      <c r="A32" s="305" t="s">
        <v>735</v>
      </c>
      <c r="B32" s="319" t="s">
        <v>736</v>
      </c>
      <c r="C32" s="325"/>
    </row>
    <row r="33" spans="1:3">
      <c r="A33" s="305" t="s">
        <v>737</v>
      </c>
      <c r="B33" s="320" t="s">
        <v>738</v>
      </c>
      <c r="C33" s="325"/>
    </row>
    <row r="34" spans="1:3">
      <c r="A34" s="304"/>
      <c r="B34" s="304" t="s">
        <v>739</v>
      </c>
      <c r="C34" s="318"/>
    </row>
    <row r="35" spans="1:3">
      <c r="A35" s="308">
        <v>20</v>
      </c>
      <c r="B35" s="323" t="s">
        <v>114</v>
      </c>
      <c r="C35" s="317">
        <f>'1. key ratios'!C9</f>
        <v>76177762.47709997</v>
      </c>
    </row>
    <row r="36" spans="1:3">
      <c r="A36" s="308">
        <v>21</v>
      </c>
      <c r="B36" s="323" t="s">
        <v>740</v>
      </c>
      <c r="C36" s="317">
        <f>C8+C18+C26+C30</f>
        <v>235671352.42855999</v>
      </c>
    </row>
    <row r="37" spans="1:3">
      <c r="A37" s="310"/>
      <c r="B37" s="310" t="s">
        <v>175</v>
      </c>
      <c r="C37" s="318"/>
    </row>
    <row r="38" spans="1:3">
      <c r="A38" s="308">
        <v>22</v>
      </c>
      <c r="B38" s="323" t="s">
        <v>175</v>
      </c>
      <c r="C38" s="734">
        <f>IFERROR(C35/C36,0)</f>
        <v>0.32323726109303863</v>
      </c>
    </row>
    <row r="39" spans="1:3">
      <c r="A39" s="310"/>
      <c r="B39" s="310" t="s">
        <v>741</v>
      </c>
      <c r="C39" s="318"/>
    </row>
    <row r="40" spans="1:3">
      <c r="A40" s="311" t="s">
        <v>742</v>
      </c>
      <c r="B40" s="319" t="s">
        <v>743</v>
      </c>
      <c r="C40" s="325"/>
    </row>
    <row r="41" spans="1:3">
      <c r="A41" s="312" t="s">
        <v>744</v>
      </c>
      <c r="B41" s="320" t="s">
        <v>745</v>
      </c>
      <c r="C41" s="325"/>
    </row>
    <row r="43" spans="1:3">
      <c r="B43" s="334"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11" activePane="bottomRight" state="frozen"/>
      <selection pane="topRight" activeCell="C1" sqref="C1"/>
      <selection pane="bottomLeft" activeCell="A7" sqref="A7"/>
      <selection pane="bottomRight" activeCell="C8" sqref="C8:G39"/>
    </sheetView>
  </sheetViews>
  <sheetFormatPr defaultRowHeight="15"/>
  <cols>
    <col min="1" max="1" width="9.85546875" style="248" bestFit="1" customWidth="1"/>
    <col min="2" max="2" width="82.5703125" style="24" customWidth="1"/>
    <col min="3" max="7" width="17.5703125" style="248" customWidth="1"/>
  </cols>
  <sheetData>
    <row r="1" spans="1:7">
      <c r="A1" s="248" t="s">
        <v>0</v>
      </c>
      <c r="B1" s="248" t="str">
        <f>Info!C2</f>
        <v>სს "ზირაათ ბანკი საქართველო"</v>
      </c>
    </row>
    <row r="2" spans="1:7">
      <c r="A2" s="248" t="s">
        <v>1</v>
      </c>
      <c r="B2" s="694">
        <f>'1. key ratios'!B2</f>
        <v>45291</v>
      </c>
    </row>
    <row r="3" spans="1:7">
      <c r="B3" s="373"/>
    </row>
    <row r="4" spans="1:7">
      <c r="A4" s="248" t="s">
        <v>255</v>
      </c>
      <c r="B4" s="377" t="s">
        <v>147</v>
      </c>
    </row>
    <row r="5" spans="1:7">
      <c r="A5" s="378"/>
      <c r="B5" s="379"/>
      <c r="C5" s="859" t="s">
        <v>256</v>
      </c>
      <c r="D5" s="859"/>
      <c r="E5" s="859"/>
      <c r="F5" s="859"/>
      <c r="G5" s="860" t="s">
        <v>257</v>
      </c>
    </row>
    <row r="6" spans="1:7">
      <c r="A6" s="380"/>
      <c r="B6" s="381"/>
      <c r="C6" s="382" t="s">
        <v>258</v>
      </c>
      <c r="D6" s="383" t="s">
        <v>259</v>
      </c>
      <c r="E6" s="383" t="s">
        <v>260</v>
      </c>
      <c r="F6" s="383" t="s">
        <v>261</v>
      </c>
      <c r="G6" s="861"/>
    </row>
    <row r="7" spans="1:7">
      <c r="A7" s="384"/>
      <c r="B7" s="385" t="s">
        <v>148</v>
      </c>
      <c r="C7" s="386"/>
      <c r="D7" s="386"/>
      <c r="E7" s="386"/>
      <c r="F7" s="386"/>
      <c r="G7" s="387"/>
    </row>
    <row r="8" spans="1:7">
      <c r="A8" s="388">
        <v>1</v>
      </c>
      <c r="B8" s="389" t="s">
        <v>262</v>
      </c>
      <c r="C8" s="390">
        <v>76177762.47709997</v>
      </c>
      <c r="D8" s="390">
        <v>0</v>
      </c>
      <c r="E8" s="390">
        <v>0</v>
      </c>
      <c r="F8" s="390">
        <v>460877.5</v>
      </c>
      <c r="G8" s="391">
        <v>76638639.97709997</v>
      </c>
    </row>
    <row r="9" spans="1:7">
      <c r="A9" s="388">
        <v>2</v>
      </c>
      <c r="B9" s="392" t="s">
        <v>115</v>
      </c>
      <c r="C9" s="390">
        <v>76177762.47709997</v>
      </c>
      <c r="D9" s="390">
        <v>0</v>
      </c>
      <c r="E9" s="390">
        <v>0</v>
      </c>
      <c r="F9" s="390">
        <v>0</v>
      </c>
      <c r="G9" s="391">
        <v>76177762.47709997</v>
      </c>
    </row>
    <row r="10" spans="1:7">
      <c r="A10" s="388">
        <v>3</v>
      </c>
      <c r="B10" s="392" t="s">
        <v>263</v>
      </c>
      <c r="C10" s="393"/>
      <c r="D10" s="393"/>
      <c r="E10" s="393"/>
      <c r="F10" s="390">
        <v>460877.5</v>
      </c>
      <c r="G10" s="391">
        <v>460877.5</v>
      </c>
    </row>
    <row r="11" spans="1:7" ht="26.25">
      <c r="A11" s="388">
        <v>4</v>
      </c>
      <c r="B11" s="389" t="s">
        <v>264</v>
      </c>
      <c r="C11" s="390">
        <v>15489140.869700002</v>
      </c>
      <c r="D11" s="390">
        <v>11328979.371200001</v>
      </c>
      <c r="E11" s="390">
        <v>7917217.1504000006</v>
      </c>
      <c r="F11" s="390">
        <v>323456.40000000002</v>
      </c>
      <c r="G11" s="391">
        <v>21290042.952120002</v>
      </c>
    </row>
    <row r="12" spans="1:7">
      <c r="A12" s="388">
        <v>5</v>
      </c>
      <c r="B12" s="392" t="s">
        <v>265</v>
      </c>
      <c r="C12" s="390">
        <v>1986127.2888</v>
      </c>
      <c r="D12" s="394">
        <v>5605431.8378999997</v>
      </c>
      <c r="E12" s="390">
        <v>695507.70990000013</v>
      </c>
      <c r="F12" s="390">
        <v>69924.399999999994</v>
      </c>
      <c r="G12" s="391">
        <v>7939141.6747700004</v>
      </c>
    </row>
    <row r="13" spans="1:7">
      <c r="A13" s="388">
        <v>6</v>
      </c>
      <c r="B13" s="392" t="s">
        <v>266</v>
      </c>
      <c r="C13" s="390">
        <v>13503013.580900002</v>
      </c>
      <c r="D13" s="394">
        <v>5723547.5333000012</v>
      </c>
      <c r="E13" s="390">
        <v>7221709.4405000005</v>
      </c>
      <c r="F13" s="390">
        <v>253532</v>
      </c>
      <c r="G13" s="391">
        <v>13350901.277350001</v>
      </c>
    </row>
    <row r="14" spans="1:7">
      <c r="A14" s="388">
        <v>7</v>
      </c>
      <c r="B14" s="389" t="s">
        <v>267</v>
      </c>
      <c r="C14" s="390">
        <v>52866196.925499998</v>
      </c>
      <c r="D14" s="390">
        <v>8790932.7834000085</v>
      </c>
      <c r="E14" s="390">
        <v>4153203.7931999997</v>
      </c>
      <c r="F14" s="390">
        <v>-34812.200000000012</v>
      </c>
      <c r="G14" s="391">
        <v>30825446.704350002</v>
      </c>
    </row>
    <row r="15" spans="1:7" ht="51.75">
      <c r="A15" s="388">
        <v>8</v>
      </c>
      <c r="B15" s="392" t="s">
        <v>268</v>
      </c>
      <c r="C15" s="390">
        <v>52866196.925499998</v>
      </c>
      <c r="D15" s="394">
        <v>4666304.890000008</v>
      </c>
      <c r="E15" s="390">
        <v>4153203.7931999997</v>
      </c>
      <c r="F15" s="390">
        <v>-34812.200000000012</v>
      </c>
      <c r="G15" s="391">
        <v>30825446.704350002</v>
      </c>
    </row>
    <row r="16" spans="1:7" ht="26.25">
      <c r="A16" s="388">
        <v>9</v>
      </c>
      <c r="B16" s="392" t="s">
        <v>269</v>
      </c>
      <c r="C16" s="390">
        <v>0</v>
      </c>
      <c r="D16" s="394">
        <v>4124627.8933999999</v>
      </c>
      <c r="E16" s="390">
        <v>0</v>
      </c>
      <c r="F16" s="390">
        <v>0</v>
      </c>
      <c r="G16" s="391">
        <v>0</v>
      </c>
    </row>
    <row r="17" spans="1:7">
      <c r="A17" s="388">
        <v>10</v>
      </c>
      <c r="B17" s="389" t="s">
        <v>270</v>
      </c>
      <c r="C17" s="390"/>
      <c r="D17" s="394"/>
      <c r="E17" s="390"/>
      <c r="F17" s="390"/>
      <c r="G17" s="391">
        <v>0</v>
      </c>
    </row>
    <row r="18" spans="1:7">
      <c r="A18" s="388">
        <v>11</v>
      </c>
      <c r="B18" s="389" t="s">
        <v>88</v>
      </c>
      <c r="C18" s="390">
        <v>0</v>
      </c>
      <c r="D18" s="394">
        <v>2655118.5493000005</v>
      </c>
      <c r="E18" s="390">
        <v>204191.15950000001</v>
      </c>
      <c r="F18" s="390">
        <v>26913392.675900009</v>
      </c>
      <c r="G18" s="391">
        <v>0</v>
      </c>
    </row>
    <row r="19" spans="1:7">
      <c r="A19" s="388">
        <v>12</v>
      </c>
      <c r="B19" s="392" t="s">
        <v>271</v>
      </c>
      <c r="C19" s="393"/>
      <c r="D19" s="394"/>
      <c r="E19" s="390"/>
      <c r="F19" s="390"/>
      <c r="G19" s="391"/>
    </row>
    <row r="20" spans="1:7" ht="26.25">
      <c r="A20" s="388">
        <v>13</v>
      </c>
      <c r="B20" s="392" t="s">
        <v>272</v>
      </c>
      <c r="C20" s="390">
        <v>0</v>
      </c>
      <c r="D20" s="390">
        <v>2655118.5493000005</v>
      </c>
      <c r="E20" s="390">
        <v>204191.15950000001</v>
      </c>
      <c r="F20" s="390">
        <v>26913392.675900009</v>
      </c>
      <c r="G20" s="391">
        <v>0</v>
      </c>
    </row>
    <row r="21" spans="1:7">
      <c r="A21" s="395">
        <v>14</v>
      </c>
      <c r="B21" s="396" t="s">
        <v>273</v>
      </c>
      <c r="C21" s="393"/>
      <c r="D21" s="393"/>
      <c r="E21" s="393"/>
      <c r="F21" s="393"/>
      <c r="G21" s="397">
        <f>SUM(G8,G11,G14,G17,G18)</f>
        <v>128754129.63356999</v>
      </c>
    </row>
    <row r="22" spans="1:7">
      <c r="A22" s="398"/>
      <c r="B22" s="417" t="s">
        <v>149</v>
      </c>
      <c r="C22" s="399"/>
      <c r="D22" s="400"/>
      <c r="E22" s="399"/>
      <c r="F22" s="399"/>
      <c r="G22" s="401"/>
    </row>
    <row r="23" spans="1:7">
      <c r="A23" s="388">
        <v>15</v>
      </c>
      <c r="B23" s="389" t="s">
        <v>274</v>
      </c>
      <c r="C23" s="402">
        <v>67333787.378399998</v>
      </c>
      <c r="D23" s="403">
        <v>0</v>
      </c>
      <c r="E23" s="402">
        <v>0</v>
      </c>
      <c r="F23" s="402">
        <v>0</v>
      </c>
      <c r="G23" s="391">
        <v>1402990.4473300001</v>
      </c>
    </row>
    <row r="24" spans="1:7">
      <c r="A24" s="388">
        <v>16</v>
      </c>
      <c r="B24" s="389" t="s">
        <v>275</v>
      </c>
      <c r="C24" s="390">
        <v>1962516.4342</v>
      </c>
      <c r="D24" s="394">
        <v>28007846.063582029</v>
      </c>
      <c r="E24" s="390">
        <v>29847560.278330576</v>
      </c>
      <c r="F24" s="390">
        <v>57120997.701700002</v>
      </c>
      <c r="G24" s="391">
        <v>77833308.139731303</v>
      </c>
    </row>
    <row r="25" spans="1:7" ht="26.25">
      <c r="A25" s="388">
        <v>17</v>
      </c>
      <c r="B25" s="392" t="s">
        <v>276</v>
      </c>
      <c r="C25" s="390">
        <v>0</v>
      </c>
      <c r="D25" s="394">
        <v>0</v>
      </c>
      <c r="E25" s="390">
        <v>0</v>
      </c>
      <c r="F25" s="390">
        <v>0</v>
      </c>
      <c r="G25" s="391">
        <v>0</v>
      </c>
    </row>
    <row r="26" spans="1:7" ht="26.25">
      <c r="A26" s="388">
        <v>18</v>
      </c>
      <c r="B26" s="392" t="s">
        <v>277</v>
      </c>
      <c r="C26" s="390">
        <v>1892932.1842</v>
      </c>
      <c r="D26" s="394">
        <v>0</v>
      </c>
      <c r="E26" s="390">
        <v>0</v>
      </c>
      <c r="F26" s="390">
        <v>0</v>
      </c>
      <c r="G26" s="391">
        <v>283939.82763000001</v>
      </c>
    </row>
    <row r="27" spans="1:7">
      <c r="A27" s="388">
        <v>19</v>
      </c>
      <c r="B27" s="392" t="s">
        <v>278</v>
      </c>
      <c r="C27" s="390">
        <v>69584.25</v>
      </c>
      <c r="D27" s="394">
        <v>27938261.813582029</v>
      </c>
      <c r="E27" s="390">
        <v>29847560.278330576</v>
      </c>
      <c r="F27" s="390">
        <v>57120997.701700002</v>
      </c>
      <c r="G27" s="391">
        <v>77514576.187101305</v>
      </c>
    </row>
    <row r="28" spans="1:7">
      <c r="A28" s="388">
        <v>20</v>
      </c>
      <c r="B28" s="404" t="s">
        <v>279</v>
      </c>
      <c r="C28" s="390">
        <v>0</v>
      </c>
      <c r="D28" s="394">
        <v>0</v>
      </c>
      <c r="E28" s="390">
        <v>0</v>
      </c>
      <c r="F28" s="390">
        <v>0</v>
      </c>
      <c r="G28" s="391">
        <v>0</v>
      </c>
    </row>
    <row r="29" spans="1:7">
      <c r="A29" s="388">
        <v>21</v>
      </c>
      <c r="B29" s="392" t="s">
        <v>280</v>
      </c>
      <c r="C29" s="390">
        <v>0</v>
      </c>
      <c r="D29" s="394">
        <v>0</v>
      </c>
      <c r="E29" s="390">
        <v>0</v>
      </c>
      <c r="F29" s="390">
        <v>0</v>
      </c>
      <c r="G29" s="391">
        <v>0</v>
      </c>
    </row>
    <row r="30" spans="1:7">
      <c r="A30" s="388">
        <v>22</v>
      </c>
      <c r="B30" s="404" t="s">
        <v>279</v>
      </c>
      <c r="C30" s="390">
        <v>0</v>
      </c>
      <c r="D30" s="394">
        <v>0</v>
      </c>
      <c r="E30" s="390">
        <v>0</v>
      </c>
      <c r="F30" s="390">
        <v>0</v>
      </c>
      <c r="G30" s="391">
        <v>0</v>
      </c>
    </row>
    <row r="31" spans="1:7" ht="26.25">
      <c r="A31" s="388">
        <v>23</v>
      </c>
      <c r="B31" s="392" t="s">
        <v>281</v>
      </c>
      <c r="C31" s="390">
        <v>0</v>
      </c>
      <c r="D31" s="394">
        <v>69584.25</v>
      </c>
      <c r="E31" s="390">
        <v>0</v>
      </c>
      <c r="F31" s="390">
        <v>0</v>
      </c>
      <c r="G31" s="391">
        <v>34792.125</v>
      </c>
    </row>
    <row r="32" spans="1:7">
      <c r="A32" s="388">
        <v>24</v>
      </c>
      <c r="B32" s="389" t="s">
        <v>282</v>
      </c>
      <c r="C32" s="390">
        <v>0</v>
      </c>
      <c r="D32" s="394">
        <v>0</v>
      </c>
      <c r="E32" s="390">
        <v>0</v>
      </c>
      <c r="F32" s="390">
        <v>0</v>
      </c>
      <c r="G32" s="391">
        <v>0</v>
      </c>
    </row>
    <row r="33" spans="1:7">
      <c r="A33" s="388">
        <v>25</v>
      </c>
      <c r="B33" s="389" t="s">
        <v>15</v>
      </c>
      <c r="C33" s="390">
        <v>7712090.1159000006</v>
      </c>
      <c r="D33" s="390">
        <v>3433608.7351169698</v>
      </c>
      <c r="E33" s="390">
        <v>2345085.7764454256</v>
      </c>
      <c r="F33" s="390">
        <v>9482164.9815621171</v>
      </c>
      <c r="G33" s="391">
        <v>20049577.383543313</v>
      </c>
    </row>
    <row r="34" spans="1:7">
      <c r="A34" s="388">
        <v>26</v>
      </c>
      <c r="B34" s="392" t="s">
        <v>283</v>
      </c>
      <c r="C34" s="393"/>
      <c r="D34" s="394">
        <v>0</v>
      </c>
      <c r="E34" s="390">
        <v>0</v>
      </c>
      <c r="F34" s="390">
        <v>0</v>
      </c>
      <c r="G34" s="391">
        <v>0</v>
      </c>
    </row>
    <row r="35" spans="1:7">
      <c r="A35" s="388">
        <v>27</v>
      </c>
      <c r="B35" s="392" t="s">
        <v>284</v>
      </c>
      <c r="C35" s="390">
        <v>7712090.1159000006</v>
      </c>
      <c r="D35" s="394">
        <v>3433608.7351169698</v>
      </c>
      <c r="E35" s="390">
        <v>2345085.7764454256</v>
      </c>
      <c r="F35" s="390">
        <v>9482164.9815621171</v>
      </c>
      <c r="G35" s="391">
        <v>20049577.383543313</v>
      </c>
    </row>
    <row r="36" spans="1:7">
      <c r="A36" s="388">
        <v>28</v>
      </c>
      <c r="B36" s="389" t="s">
        <v>285</v>
      </c>
      <c r="C36" s="390">
        <v>0</v>
      </c>
      <c r="D36" s="394">
        <v>16999075.969761178</v>
      </c>
      <c r="E36" s="390">
        <v>20970988.001783609</v>
      </c>
      <c r="F36" s="390">
        <v>20396140.416400027</v>
      </c>
      <c r="G36" s="391">
        <v>6164314.7681744834</v>
      </c>
    </row>
    <row r="37" spans="1:7">
      <c r="A37" s="395">
        <v>29</v>
      </c>
      <c r="B37" s="396" t="s">
        <v>286</v>
      </c>
      <c r="C37" s="393"/>
      <c r="D37" s="393"/>
      <c r="E37" s="393"/>
      <c r="F37" s="393"/>
      <c r="G37" s="397">
        <f>SUM(G23:G24,G32:G33,G36)</f>
        <v>105450190.7387791</v>
      </c>
    </row>
    <row r="38" spans="1:7">
      <c r="A38" s="384"/>
      <c r="B38" s="405"/>
      <c r="C38" s="406"/>
      <c r="D38" s="406"/>
      <c r="E38" s="406"/>
      <c r="F38" s="406"/>
      <c r="G38" s="407"/>
    </row>
    <row r="39" spans="1:7">
      <c r="A39" s="408">
        <v>30</v>
      </c>
      <c r="B39" s="409" t="s">
        <v>147</v>
      </c>
      <c r="C39" s="258"/>
      <c r="D39" s="239"/>
      <c r="E39" s="239"/>
      <c r="F39" s="410"/>
      <c r="G39" s="411">
        <f>IFERROR(G21/G37,0)</f>
        <v>1.2209947533667278</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H22"/>
    </sheetView>
  </sheetViews>
  <sheetFormatPr defaultColWidth="9.140625" defaultRowHeight="12.75"/>
  <cols>
    <col min="1" max="1" width="11.85546875" style="422" bestFit="1" customWidth="1"/>
    <col min="2" max="2" width="105.140625" style="422" bestFit="1" customWidth="1"/>
    <col min="3" max="3" width="16.28515625" style="422" customWidth="1"/>
    <col min="4" max="4" width="32.42578125" style="422" customWidth="1"/>
    <col min="5" max="5" width="17.42578125" style="422" bestFit="1" customWidth="1"/>
    <col min="6" max="6" width="15.5703125" style="422" bestFit="1" customWidth="1"/>
    <col min="7" max="7" width="30.42578125" style="422" customWidth="1"/>
    <col min="8" max="8" width="15.5703125" style="422" bestFit="1" customWidth="1"/>
    <col min="9" max="9" width="9.140625" style="422" customWidth="1"/>
    <col min="10" max="16384" width="9.140625" style="422"/>
  </cols>
  <sheetData>
    <row r="1" spans="1:9" ht="13.5">
      <c r="A1" s="421" t="s">
        <v>0</v>
      </c>
      <c r="B1" s="333" t="str">
        <f>Info!C2</f>
        <v>სს "ზირაათ ბანკი საქართველო"</v>
      </c>
    </row>
    <row r="2" spans="1:9">
      <c r="A2" s="423" t="s">
        <v>1</v>
      </c>
      <c r="B2" s="755">
        <f>'1. key ratios'!B2</f>
        <v>45291</v>
      </c>
    </row>
    <row r="3" spans="1:9">
      <c r="A3" s="424" t="s">
        <v>247</v>
      </c>
    </row>
    <row r="5" spans="1:9">
      <c r="A5" s="862" t="s">
        <v>248</v>
      </c>
      <c r="B5" s="863"/>
      <c r="C5" s="868" t="s">
        <v>249</v>
      </c>
      <c r="D5" s="869"/>
      <c r="E5" s="869"/>
      <c r="F5" s="869"/>
      <c r="G5" s="869"/>
      <c r="H5" s="870"/>
    </row>
    <row r="6" spans="1:9">
      <c r="A6" s="864"/>
      <c r="B6" s="865"/>
      <c r="C6" s="871"/>
      <c r="D6" s="872"/>
      <c r="E6" s="872"/>
      <c r="F6" s="872"/>
      <c r="G6" s="872"/>
      <c r="H6" s="873"/>
    </row>
    <row r="7" spans="1:9" ht="25.5">
      <c r="A7" s="866"/>
      <c r="B7" s="867"/>
      <c r="C7" s="515" t="s">
        <v>250</v>
      </c>
      <c r="D7" s="515" t="s">
        <v>251</v>
      </c>
      <c r="E7" s="515" t="s">
        <v>252</v>
      </c>
      <c r="F7" s="515" t="s">
        <v>253</v>
      </c>
      <c r="G7" s="516" t="s">
        <v>254</v>
      </c>
      <c r="H7" s="515" t="s">
        <v>8</v>
      </c>
    </row>
    <row r="8" spans="1:9">
      <c r="A8" s="511">
        <v>1</v>
      </c>
      <c r="B8" s="510" t="s">
        <v>230</v>
      </c>
      <c r="C8" s="508">
        <v>33145801.194699999</v>
      </c>
      <c r="D8" s="508">
        <v>5389584.25</v>
      </c>
      <c r="E8" s="508"/>
      <c r="F8" s="508"/>
      <c r="G8" s="508"/>
      <c r="H8" s="508">
        <v>38535385.444700003</v>
      </c>
      <c r="I8" s="680"/>
    </row>
    <row r="9" spans="1:9">
      <c r="A9" s="511">
        <v>2</v>
      </c>
      <c r="B9" s="510" t="s">
        <v>231</v>
      </c>
      <c r="C9" s="508"/>
      <c r="D9" s="508"/>
      <c r="E9" s="508"/>
      <c r="F9" s="508"/>
      <c r="G9" s="508"/>
      <c r="H9" s="508">
        <v>0</v>
      </c>
      <c r="I9" s="680"/>
    </row>
    <row r="10" spans="1:9">
      <c r="A10" s="511">
        <v>3</v>
      </c>
      <c r="B10" s="510" t="s">
        <v>232</v>
      </c>
      <c r="C10" s="508"/>
      <c r="D10" s="508"/>
      <c r="E10" s="508"/>
      <c r="F10" s="508"/>
      <c r="G10" s="508"/>
      <c r="H10" s="508">
        <v>0</v>
      </c>
      <c r="I10" s="680"/>
    </row>
    <row r="11" spans="1:9">
      <c r="A11" s="511">
        <v>4</v>
      </c>
      <c r="B11" s="510" t="s">
        <v>233</v>
      </c>
      <c r="C11" s="508"/>
      <c r="D11" s="508"/>
      <c r="E11" s="508"/>
      <c r="F11" s="508"/>
      <c r="G11" s="508"/>
      <c r="H11" s="508">
        <v>0</v>
      </c>
      <c r="I11" s="680"/>
    </row>
    <row r="12" spans="1:9">
      <c r="A12" s="511">
        <v>5</v>
      </c>
      <c r="B12" s="510" t="s">
        <v>234</v>
      </c>
      <c r="C12" s="508"/>
      <c r="D12" s="508"/>
      <c r="E12" s="508"/>
      <c r="F12" s="508"/>
      <c r="G12" s="508"/>
      <c r="H12" s="508">
        <v>0</v>
      </c>
      <c r="I12" s="680"/>
    </row>
    <row r="13" spans="1:9">
      <c r="A13" s="511">
        <v>6</v>
      </c>
      <c r="B13" s="510" t="s">
        <v>235</v>
      </c>
      <c r="C13" s="508">
        <v>8484238.8308000006</v>
      </c>
      <c r="D13" s="508">
        <v>16148502.300000001</v>
      </c>
      <c r="E13" s="508"/>
      <c r="F13" s="508"/>
      <c r="G13" s="508"/>
      <c r="H13" s="508">
        <v>24632741.130800001</v>
      </c>
      <c r="I13" s="680"/>
    </row>
    <row r="14" spans="1:9">
      <c r="A14" s="511">
        <v>7</v>
      </c>
      <c r="B14" s="510" t="s">
        <v>236</v>
      </c>
      <c r="C14" s="508"/>
      <c r="D14" s="508">
        <v>24802253.540800001</v>
      </c>
      <c r="E14" s="508">
        <v>34658781.580700003</v>
      </c>
      <c r="F14" s="508">
        <v>9637066.25</v>
      </c>
      <c r="G14" s="508"/>
      <c r="H14" s="508">
        <v>69098101.3715</v>
      </c>
      <c r="I14" s="680"/>
    </row>
    <row r="15" spans="1:9">
      <c r="A15" s="511">
        <v>8</v>
      </c>
      <c r="B15" s="512" t="s">
        <v>237</v>
      </c>
      <c r="C15" s="508"/>
      <c r="D15" s="508">
        <v>19198024.624499999</v>
      </c>
      <c r="E15" s="508">
        <v>21471325.954500001</v>
      </c>
      <c r="F15" s="508">
        <v>21331775.351300001</v>
      </c>
      <c r="G15" s="508">
        <v>9041.64</v>
      </c>
      <c r="H15" s="508">
        <v>62010167.570299998</v>
      </c>
      <c r="I15" s="680"/>
    </row>
    <row r="16" spans="1:9">
      <c r="A16" s="511">
        <v>9</v>
      </c>
      <c r="B16" s="510" t="s">
        <v>238</v>
      </c>
      <c r="C16" s="508"/>
      <c r="D16" s="508"/>
      <c r="E16" s="508"/>
      <c r="F16" s="508"/>
      <c r="G16" s="508"/>
      <c r="H16" s="508">
        <v>0</v>
      </c>
      <c r="I16" s="680"/>
    </row>
    <row r="17" spans="1:9">
      <c r="A17" s="511">
        <v>10</v>
      </c>
      <c r="B17" s="514" t="s">
        <v>239</v>
      </c>
      <c r="C17" s="508"/>
      <c r="D17" s="508"/>
      <c r="E17" s="508"/>
      <c r="F17" s="508"/>
      <c r="G17" s="508"/>
      <c r="H17" s="508">
        <v>0</v>
      </c>
      <c r="I17" s="680"/>
    </row>
    <row r="18" spans="1:9">
      <c r="A18" s="511">
        <v>11</v>
      </c>
      <c r="B18" s="510" t="s">
        <v>240</v>
      </c>
      <c r="C18" s="508"/>
      <c r="D18" s="508"/>
      <c r="E18" s="508"/>
      <c r="F18" s="508"/>
      <c r="G18" s="508"/>
      <c r="H18" s="508">
        <v>0</v>
      </c>
      <c r="I18" s="680"/>
    </row>
    <row r="19" spans="1:9">
      <c r="A19" s="511">
        <v>12</v>
      </c>
      <c r="B19" s="510" t="s">
        <v>241</v>
      </c>
      <c r="C19" s="508"/>
      <c r="D19" s="508"/>
      <c r="E19" s="508"/>
      <c r="F19" s="508"/>
      <c r="G19" s="508"/>
      <c r="H19" s="508">
        <v>0</v>
      </c>
      <c r="I19" s="680"/>
    </row>
    <row r="20" spans="1:9">
      <c r="A20" s="513">
        <v>13</v>
      </c>
      <c r="B20" s="512" t="s">
        <v>242</v>
      </c>
      <c r="C20" s="508"/>
      <c r="D20" s="508"/>
      <c r="E20" s="508"/>
      <c r="F20" s="508"/>
      <c r="G20" s="508"/>
      <c r="H20" s="508">
        <v>0</v>
      </c>
      <c r="I20" s="680"/>
    </row>
    <row r="21" spans="1:9">
      <c r="A21" s="511">
        <v>14</v>
      </c>
      <c r="B21" s="510" t="s">
        <v>243</v>
      </c>
      <c r="C21" s="508">
        <v>6128177.2370999996</v>
      </c>
      <c r="D21" s="508">
        <v>1535533.4990000001</v>
      </c>
      <c r="E21" s="508">
        <v>307705.61</v>
      </c>
      <c r="F21" s="508">
        <v>832012.48690000002</v>
      </c>
      <c r="G21" s="508">
        <v>4165768.23</v>
      </c>
      <c r="H21" s="508">
        <v>12969197.063000001</v>
      </c>
      <c r="I21" s="680"/>
    </row>
    <row r="22" spans="1:9">
      <c r="A22" s="509">
        <v>15</v>
      </c>
      <c r="B22" s="508" t="s">
        <v>8</v>
      </c>
      <c r="C22" s="508">
        <v>47758217.262599997</v>
      </c>
      <c r="D22" s="508">
        <v>67073898.214299999</v>
      </c>
      <c r="E22" s="508">
        <v>56437813.145199999</v>
      </c>
      <c r="F22" s="508">
        <v>31800854.088200003</v>
      </c>
      <c r="G22" s="508">
        <v>4174809.87</v>
      </c>
      <c r="H22" s="508">
        <v>207245592.5803</v>
      </c>
    </row>
    <row r="26" spans="1:9" ht="38.25">
      <c r="B26" s="441"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C7" sqref="C7:H23"/>
    </sheetView>
  </sheetViews>
  <sheetFormatPr defaultColWidth="9.140625" defaultRowHeight="12.75"/>
  <cols>
    <col min="1" max="1" width="8.7109375" style="425" customWidth="1"/>
    <col min="2" max="2" width="91.7109375" style="422" customWidth="1"/>
    <col min="3" max="3" width="24.140625" style="422" customWidth="1"/>
    <col min="4" max="4" width="27.5703125" style="422" customWidth="1"/>
    <col min="5" max="5" width="17.7109375" style="427" bestFit="1" customWidth="1"/>
    <col min="6" max="6" width="9.85546875" style="427" customWidth="1"/>
    <col min="7" max="7" width="20" style="422" bestFit="1" customWidth="1"/>
    <col min="8" max="8" width="14.28515625" style="422" customWidth="1"/>
    <col min="9" max="9" width="9.85546875" style="422" bestFit="1" customWidth="1"/>
    <col min="10" max="16384" width="9.140625" style="422"/>
  </cols>
  <sheetData>
    <row r="1" spans="1:9" ht="13.5">
      <c r="A1" s="421" t="s">
        <v>0</v>
      </c>
      <c r="B1" s="333" t="str">
        <f>Info!C2</f>
        <v>სს "ზირაათ ბანკი საქართველო"</v>
      </c>
      <c r="C1" s="529"/>
      <c r="D1" s="529"/>
      <c r="E1" s="529"/>
      <c r="F1" s="529"/>
      <c r="G1" s="529"/>
      <c r="H1" s="529"/>
    </row>
    <row r="2" spans="1:9">
      <c r="A2" s="423" t="s">
        <v>1</v>
      </c>
      <c r="B2" s="755">
        <f>'1. key ratios'!B2</f>
        <v>45291</v>
      </c>
      <c r="C2" s="529"/>
      <c r="D2" s="529"/>
      <c r="E2" s="529"/>
      <c r="F2" s="529"/>
      <c r="G2" s="529"/>
      <c r="H2" s="529"/>
    </row>
    <row r="3" spans="1:9">
      <c r="A3" s="424" t="s">
        <v>228</v>
      </c>
      <c r="B3" s="529"/>
      <c r="C3" s="529"/>
      <c r="D3" s="529"/>
      <c r="E3" s="529"/>
      <c r="F3" s="529"/>
      <c r="G3" s="529"/>
      <c r="H3" s="529"/>
    </row>
    <row r="4" spans="1:9">
      <c r="A4" s="530"/>
      <c r="B4" s="529"/>
      <c r="C4" s="528" t="s">
        <v>187</v>
      </c>
      <c r="D4" s="528" t="s">
        <v>188</v>
      </c>
      <c r="E4" s="528" t="s">
        <v>189</v>
      </c>
      <c r="F4" s="528" t="s">
        <v>190</v>
      </c>
      <c r="G4" s="528" t="s">
        <v>191</v>
      </c>
      <c r="H4" s="528" t="s">
        <v>192</v>
      </c>
    </row>
    <row r="5" spans="1:9" ht="33.950000000000003" customHeight="1">
      <c r="A5" s="862" t="s">
        <v>229</v>
      </c>
      <c r="B5" s="863"/>
      <c r="C5" s="876" t="s">
        <v>194</v>
      </c>
      <c r="D5" s="876"/>
      <c r="E5" s="876" t="s">
        <v>195</v>
      </c>
      <c r="F5" s="874" t="s">
        <v>196</v>
      </c>
      <c r="G5" s="874" t="s">
        <v>197</v>
      </c>
      <c r="H5" s="526" t="s">
        <v>198</v>
      </c>
    </row>
    <row r="6" spans="1:9" ht="25.5">
      <c r="A6" s="866"/>
      <c r="B6" s="867"/>
      <c r="C6" s="527" t="s">
        <v>199</v>
      </c>
      <c r="D6" s="527" t="s">
        <v>200</v>
      </c>
      <c r="E6" s="876"/>
      <c r="F6" s="875"/>
      <c r="G6" s="875"/>
      <c r="H6" s="526" t="s">
        <v>201</v>
      </c>
    </row>
    <row r="7" spans="1:9">
      <c r="A7" s="524">
        <v>1</v>
      </c>
      <c r="B7" s="510" t="s">
        <v>230</v>
      </c>
      <c r="C7" s="518"/>
      <c r="D7" s="518">
        <v>38535385.444700003</v>
      </c>
      <c r="E7" s="519"/>
      <c r="F7" s="519"/>
      <c r="G7" s="518"/>
      <c r="H7" s="517">
        <f t="shared" ref="H7:H20" si="0">C7+D7-E7-F7</f>
        <v>38535385.444700003</v>
      </c>
      <c r="I7" s="681"/>
    </row>
    <row r="8" spans="1:9">
      <c r="A8" s="524">
        <v>2</v>
      </c>
      <c r="B8" s="510" t="s">
        <v>231</v>
      </c>
      <c r="C8" s="518"/>
      <c r="D8" s="518"/>
      <c r="E8" s="519"/>
      <c r="F8" s="519"/>
      <c r="G8" s="518"/>
      <c r="H8" s="517">
        <f t="shared" si="0"/>
        <v>0</v>
      </c>
      <c r="I8" s="681"/>
    </row>
    <row r="9" spans="1:9">
      <c r="A9" s="524">
        <v>3</v>
      </c>
      <c r="B9" s="510" t="s">
        <v>232</v>
      </c>
      <c r="C9" s="518"/>
      <c r="D9" s="518"/>
      <c r="E9" s="519"/>
      <c r="F9" s="519"/>
      <c r="G9" s="518"/>
      <c r="H9" s="517">
        <f t="shared" si="0"/>
        <v>0</v>
      </c>
      <c r="I9" s="681"/>
    </row>
    <row r="10" spans="1:9">
      <c r="A10" s="524">
        <v>4</v>
      </c>
      <c r="B10" s="510" t="s">
        <v>233</v>
      </c>
      <c r="C10" s="518"/>
      <c r="D10" s="518"/>
      <c r="E10" s="519"/>
      <c r="F10" s="519"/>
      <c r="G10" s="518"/>
      <c r="H10" s="517">
        <f t="shared" si="0"/>
        <v>0</v>
      </c>
      <c r="I10" s="681"/>
    </row>
    <row r="11" spans="1:9">
      <c r="A11" s="524">
        <v>5</v>
      </c>
      <c r="B11" s="510" t="s">
        <v>234</v>
      </c>
      <c r="C11" s="518"/>
      <c r="D11" s="518"/>
      <c r="E11" s="519"/>
      <c r="F11" s="519"/>
      <c r="G11" s="518"/>
      <c r="H11" s="517">
        <f t="shared" si="0"/>
        <v>0</v>
      </c>
      <c r="I11" s="681"/>
    </row>
    <row r="12" spans="1:9">
      <c r="A12" s="524">
        <v>6</v>
      </c>
      <c r="B12" s="510" t="s">
        <v>235</v>
      </c>
      <c r="C12" s="518"/>
      <c r="D12" s="518">
        <v>24632741.130800001</v>
      </c>
      <c r="E12" s="519"/>
      <c r="F12" s="519"/>
      <c r="G12" s="518"/>
      <c r="H12" s="517">
        <f t="shared" si="0"/>
        <v>24632741.130800001</v>
      </c>
      <c r="I12" s="681"/>
    </row>
    <row r="13" spans="1:9">
      <c r="A13" s="524">
        <v>7</v>
      </c>
      <c r="B13" s="510" t="s">
        <v>236</v>
      </c>
      <c r="C13" s="518">
        <v>1392137.7080000001</v>
      </c>
      <c r="D13" s="518">
        <v>68445575.443499997</v>
      </c>
      <c r="E13" s="519">
        <v>739611.78</v>
      </c>
      <c r="F13" s="519"/>
      <c r="G13" s="518"/>
      <c r="H13" s="517">
        <f t="shared" si="0"/>
        <v>69098101.3715</v>
      </c>
      <c r="I13" s="681"/>
    </row>
    <row r="14" spans="1:9">
      <c r="A14" s="524">
        <v>8</v>
      </c>
      <c r="B14" s="512" t="s">
        <v>237</v>
      </c>
      <c r="C14" s="518">
        <v>2365975.1401</v>
      </c>
      <c r="D14" s="518">
        <v>60401748.780199997</v>
      </c>
      <c r="E14" s="519">
        <v>757556.35</v>
      </c>
      <c r="F14" s="519"/>
      <c r="G14" s="518">
        <v>421730.02</v>
      </c>
      <c r="H14" s="517">
        <f t="shared" si="0"/>
        <v>62010167.570299998</v>
      </c>
      <c r="I14" s="681"/>
    </row>
    <row r="15" spans="1:9">
      <c r="A15" s="524">
        <v>9</v>
      </c>
      <c r="B15" s="510" t="s">
        <v>238</v>
      </c>
      <c r="C15" s="518"/>
      <c r="D15" s="518"/>
      <c r="E15" s="519"/>
      <c r="F15" s="519"/>
      <c r="G15" s="518"/>
      <c r="H15" s="517">
        <f t="shared" si="0"/>
        <v>0</v>
      </c>
      <c r="I15" s="681"/>
    </row>
    <row r="16" spans="1:9">
      <c r="A16" s="524">
        <v>10</v>
      </c>
      <c r="B16" s="514" t="s">
        <v>239</v>
      </c>
      <c r="C16" s="518"/>
      <c r="D16" s="518"/>
      <c r="E16" s="519"/>
      <c r="F16" s="519"/>
      <c r="G16" s="518"/>
      <c r="H16" s="517">
        <f t="shared" si="0"/>
        <v>0</v>
      </c>
      <c r="I16" s="681"/>
    </row>
    <row r="17" spans="1:9">
      <c r="A17" s="524">
        <v>11</v>
      </c>
      <c r="B17" s="510" t="s">
        <v>240</v>
      </c>
      <c r="C17" s="518"/>
      <c r="D17" s="518"/>
      <c r="E17" s="519"/>
      <c r="F17" s="519"/>
      <c r="G17" s="518"/>
      <c r="H17" s="517">
        <f t="shared" si="0"/>
        <v>0</v>
      </c>
      <c r="I17" s="681"/>
    </row>
    <row r="18" spans="1:9">
      <c r="A18" s="524">
        <v>12</v>
      </c>
      <c r="B18" s="510" t="s">
        <v>241</v>
      </c>
      <c r="C18" s="518"/>
      <c r="D18" s="518"/>
      <c r="E18" s="519"/>
      <c r="F18" s="519"/>
      <c r="G18" s="518"/>
      <c r="H18" s="517">
        <f t="shared" si="0"/>
        <v>0</v>
      </c>
      <c r="I18" s="681"/>
    </row>
    <row r="19" spans="1:9">
      <c r="A19" s="525">
        <v>13</v>
      </c>
      <c r="B19" s="512" t="s">
        <v>242</v>
      </c>
      <c r="C19" s="518"/>
      <c r="D19" s="518"/>
      <c r="E19" s="519"/>
      <c r="F19" s="519"/>
      <c r="G19" s="518"/>
      <c r="H19" s="517">
        <f t="shared" si="0"/>
        <v>0</v>
      </c>
      <c r="I19" s="681"/>
    </row>
    <row r="20" spans="1:9">
      <c r="A20" s="524">
        <v>14</v>
      </c>
      <c r="B20" s="510" t="s">
        <v>243</v>
      </c>
      <c r="C20" s="518"/>
      <c r="D20" s="518">
        <v>13840202.353</v>
      </c>
      <c r="E20" s="519"/>
      <c r="F20" s="519"/>
      <c r="G20" s="518"/>
      <c r="H20" s="517">
        <f t="shared" si="0"/>
        <v>13840202.353</v>
      </c>
      <c r="I20" s="681"/>
    </row>
    <row r="21" spans="1:9" s="426" customFormat="1">
      <c r="A21" s="523">
        <v>15</v>
      </c>
      <c r="B21" s="522" t="s">
        <v>8</v>
      </c>
      <c r="C21" s="522">
        <v>3758112.8481000001</v>
      </c>
      <c r="D21" s="522">
        <v>205855653.15219998</v>
      </c>
      <c r="E21" s="522">
        <v>1497168.13</v>
      </c>
      <c r="F21" s="522">
        <v>0</v>
      </c>
      <c r="G21" s="522">
        <v>421730.02</v>
      </c>
      <c r="H21" s="517">
        <f t="shared" ref="H21" si="1">SUM(H7:H15)+SUM(H17:H20)</f>
        <v>208116597.87029999</v>
      </c>
    </row>
    <row r="22" spans="1:9">
      <c r="A22" s="521">
        <v>16</v>
      </c>
      <c r="B22" s="520" t="s">
        <v>244</v>
      </c>
      <c r="C22" s="676">
        <v>3758112.8481000001</v>
      </c>
      <c r="D22" s="676">
        <v>128847324.22369999</v>
      </c>
      <c r="E22" s="676">
        <v>1497168.13</v>
      </c>
      <c r="F22" s="676">
        <v>0</v>
      </c>
      <c r="G22" s="676">
        <v>421730.02</v>
      </c>
      <c r="H22" s="517">
        <f>C22+D22-E22-F22</f>
        <v>131108268.9418</v>
      </c>
    </row>
    <row r="23" spans="1:9">
      <c r="A23" s="521">
        <v>17</v>
      </c>
      <c r="B23" s="520" t="s">
        <v>245</v>
      </c>
      <c r="C23" s="518"/>
      <c r="D23" s="518">
        <v>5389584.25</v>
      </c>
      <c r="E23" s="519"/>
      <c r="F23" s="519"/>
      <c r="G23" s="518"/>
      <c r="H23" s="517">
        <f>C23+D23-E23-F23</f>
        <v>5389584.25</v>
      </c>
    </row>
    <row r="25" spans="1:9">
      <c r="E25" s="422"/>
      <c r="F25" s="422"/>
    </row>
    <row r="26" spans="1:9" ht="42.6" customHeight="1">
      <c r="B26" s="441"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C7" sqref="C7:H34"/>
    </sheetView>
  </sheetViews>
  <sheetFormatPr defaultColWidth="9.140625" defaultRowHeight="12.75"/>
  <cols>
    <col min="1" max="1" width="11" style="422" bestFit="1" customWidth="1"/>
    <col min="2" max="2" width="60.5703125" style="422" customWidth="1"/>
    <col min="3" max="3" width="24.7109375" style="422" customWidth="1"/>
    <col min="4" max="4" width="29.5703125" style="422" customWidth="1"/>
    <col min="5" max="5" width="22" style="422" customWidth="1"/>
    <col min="6" max="6" width="11" style="422" customWidth="1"/>
    <col min="7" max="7" width="22" style="422" customWidth="1"/>
    <col min="8" max="8" width="26" style="422" customWidth="1"/>
    <col min="9" max="9" width="12" style="422" bestFit="1" customWidth="1"/>
    <col min="10" max="16384" width="9.140625" style="422"/>
  </cols>
  <sheetData>
    <row r="1" spans="1:8" ht="13.5">
      <c r="A1" s="421" t="s">
        <v>0</v>
      </c>
      <c r="B1" s="333" t="str">
        <f>Info!C2</f>
        <v>სს "ზირაათ ბანკი საქართველო"</v>
      </c>
      <c r="C1" s="529"/>
      <c r="D1" s="529"/>
      <c r="E1" s="529"/>
      <c r="F1" s="529"/>
      <c r="G1" s="529"/>
      <c r="H1" s="529"/>
    </row>
    <row r="2" spans="1:8">
      <c r="A2" s="423" t="s">
        <v>1</v>
      </c>
      <c r="B2" s="755">
        <f>'1. key ratios'!B2</f>
        <v>45291</v>
      </c>
      <c r="C2" s="529"/>
      <c r="D2" s="529"/>
      <c r="E2" s="529"/>
      <c r="F2" s="529"/>
      <c r="G2" s="529"/>
      <c r="H2" s="529"/>
    </row>
    <row r="3" spans="1:8">
      <c r="A3" s="424" t="s">
        <v>186</v>
      </c>
      <c r="B3" s="529"/>
      <c r="C3" s="529"/>
      <c r="D3" s="529"/>
      <c r="E3" s="529"/>
      <c r="F3" s="529"/>
      <c r="G3" s="529"/>
      <c r="H3" s="529"/>
    </row>
    <row r="4" spans="1:8">
      <c r="A4" s="529"/>
      <c r="B4" s="529"/>
      <c r="C4" s="528" t="s">
        <v>187</v>
      </c>
      <c r="D4" s="528" t="s">
        <v>188</v>
      </c>
      <c r="E4" s="528" t="s">
        <v>189</v>
      </c>
      <c r="F4" s="528" t="s">
        <v>190</v>
      </c>
      <c r="G4" s="528" t="s">
        <v>191</v>
      </c>
      <c r="H4" s="528" t="s">
        <v>192</v>
      </c>
    </row>
    <row r="5" spans="1:8" ht="41.45" customHeight="1">
      <c r="A5" s="862" t="s">
        <v>193</v>
      </c>
      <c r="B5" s="863"/>
      <c r="C5" s="877" t="s">
        <v>194</v>
      </c>
      <c r="D5" s="878"/>
      <c r="E5" s="874" t="s">
        <v>195</v>
      </c>
      <c r="F5" s="874" t="s">
        <v>196</v>
      </c>
      <c r="G5" s="874" t="s">
        <v>197</v>
      </c>
      <c r="H5" s="526" t="s">
        <v>198</v>
      </c>
    </row>
    <row r="6" spans="1:8" ht="25.5">
      <c r="A6" s="866"/>
      <c r="B6" s="867"/>
      <c r="C6" s="527" t="s">
        <v>199</v>
      </c>
      <c r="D6" s="527" t="s">
        <v>200</v>
      </c>
      <c r="E6" s="875"/>
      <c r="F6" s="875"/>
      <c r="G6" s="875"/>
      <c r="H6" s="526" t="s">
        <v>201</v>
      </c>
    </row>
    <row r="7" spans="1:8">
      <c r="A7" s="518">
        <v>1</v>
      </c>
      <c r="B7" s="533" t="s">
        <v>202</v>
      </c>
      <c r="C7" s="518"/>
      <c r="D7" s="518">
        <v>43663144.291000001</v>
      </c>
      <c r="E7" s="518">
        <v>22532.240000000002</v>
      </c>
      <c r="F7" s="518"/>
      <c r="G7" s="518"/>
      <c r="H7" s="517">
        <f t="shared" ref="H7:H34" si="0">C7+D7-E7-F7</f>
        <v>43640612.050999999</v>
      </c>
    </row>
    <row r="8" spans="1:8">
      <c r="A8" s="518">
        <v>2</v>
      </c>
      <c r="B8" s="533" t="s">
        <v>203</v>
      </c>
      <c r="C8" s="518"/>
      <c r="D8" s="518">
        <v>25857320.213300001</v>
      </c>
      <c r="E8" s="518">
        <v>4056.16</v>
      </c>
      <c r="F8" s="518"/>
      <c r="G8" s="518"/>
      <c r="H8" s="517">
        <f t="shared" si="0"/>
        <v>25853264.053300001</v>
      </c>
    </row>
    <row r="9" spans="1:8">
      <c r="A9" s="518">
        <v>3</v>
      </c>
      <c r="B9" s="533" t="s">
        <v>204</v>
      </c>
      <c r="C9" s="518"/>
      <c r="D9" s="518"/>
      <c r="E9" s="518"/>
      <c r="F9" s="518"/>
      <c r="G9" s="518"/>
      <c r="H9" s="517">
        <f t="shared" si="0"/>
        <v>0</v>
      </c>
    </row>
    <row r="10" spans="1:8">
      <c r="A10" s="518">
        <v>4</v>
      </c>
      <c r="B10" s="533" t="s">
        <v>205</v>
      </c>
      <c r="C10" s="518"/>
      <c r="D10" s="518">
        <v>6369731.3695999999</v>
      </c>
      <c r="E10" s="518">
        <v>8715.33</v>
      </c>
      <c r="F10" s="518"/>
      <c r="G10" s="518"/>
      <c r="H10" s="517">
        <f t="shared" si="0"/>
        <v>6361016.0395999998</v>
      </c>
    </row>
    <row r="11" spans="1:8">
      <c r="A11" s="518">
        <v>5</v>
      </c>
      <c r="B11" s="533" t="s">
        <v>206</v>
      </c>
      <c r="C11" s="518">
        <v>756310.19920000003</v>
      </c>
      <c r="D11" s="518">
        <v>3887336.9986</v>
      </c>
      <c r="E11" s="518">
        <v>172968.86</v>
      </c>
      <c r="F11" s="518"/>
      <c r="G11" s="518"/>
      <c r="H11" s="517">
        <f t="shared" si="0"/>
        <v>4470678.3377999999</v>
      </c>
    </row>
    <row r="12" spans="1:8">
      <c r="A12" s="518">
        <v>6</v>
      </c>
      <c r="B12" s="533" t="s">
        <v>207</v>
      </c>
      <c r="C12" s="518"/>
      <c r="D12" s="518">
        <v>10760207.7541</v>
      </c>
      <c r="E12" s="518">
        <v>69265.06</v>
      </c>
      <c r="F12" s="518"/>
      <c r="G12" s="518"/>
      <c r="H12" s="517">
        <f t="shared" si="0"/>
        <v>10690942.6941</v>
      </c>
    </row>
    <row r="13" spans="1:8">
      <c r="A13" s="518">
        <v>7</v>
      </c>
      <c r="B13" s="533" t="s">
        <v>208</v>
      </c>
      <c r="C13" s="518">
        <v>168649.12460000001</v>
      </c>
      <c r="D13" s="518">
        <v>12407906.3465</v>
      </c>
      <c r="E13" s="518">
        <v>157244.97</v>
      </c>
      <c r="F13" s="518"/>
      <c r="G13" s="518"/>
      <c r="H13" s="517">
        <f t="shared" si="0"/>
        <v>12419310.5011</v>
      </c>
    </row>
    <row r="14" spans="1:8">
      <c r="A14" s="518">
        <v>8</v>
      </c>
      <c r="B14" s="533" t="s">
        <v>209</v>
      </c>
      <c r="C14" s="518">
        <v>182717.92</v>
      </c>
      <c r="D14" s="518">
        <v>3228171.7143999999</v>
      </c>
      <c r="E14" s="518">
        <v>26036.78</v>
      </c>
      <c r="F14" s="518"/>
      <c r="G14" s="518">
        <v>421730.02</v>
      </c>
      <c r="H14" s="517">
        <f t="shared" si="0"/>
        <v>3384852.8544000001</v>
      </c>
    </row>
    <row r="15" spans="1:8">
      <c r="A15" s="518">
        <v>9</v>
      </c>
      <c r="B15" s="533" t="s">
        <v>210</v>
      </c>
      <c r="C15" s="518"/>
      <c r="D15" s="518">
        <v>2657204.2412999999</v>
      </c>
      <c r="E15" s="518">
        <v>16775.07</v>
      </c>
      <c r="F15" s="518"/>
      <c r="G15" s="518"/>
      <c r="H15" s="517">
        <f t="shared" si="0"/>
        <v>2640429.1713</v>
      </c>
    </row>
    <row r="16" spans="1:8" ht="25.5">
      <c r="A16" s="518">
        <v>10</v>
      </c>
      <c r="B16" s="533" t="s">
        <v>211</v>
      </c>
      <c r="C16" s="518">
        <v>1392137.7080000001</v>
      </c>
      <c r="D16" s="518">
        <v>1415096.9885</v>
      </c>
      <c r="E16" s="518">
        <v>229964.99</v>
      </c>
      <c r="F16" s="518"/>
      <c r="G16" s="518"/>
      <c r="H16" s="517">
        <f t="shared" si="0"/>
        <v>2577269.7065000003</v>
      </c>
    </row>
    <row r="17" spans="1:9">
      <c r="A17" s="518">
        <v>11</v>
      </c>
      <c r="B17" s="533" t="s">
        <v>212</v>
      </c>
      <c r="C17" s="518"/>
      <c r="D17" s="518">
        <v>5039441.1160000004</v>
      </c>
      <c r="E17" s="518">
        <v>7293.17</v>
      </c>
      <c r="F17" s="518"/>
      <c r="G17" s="518"/>
      <c r="H17" s="517">
        <f t="shared" si="0"/>
        <v>5032147.9460000005</v>
      </c>
    </row>
    <row r="18" spans="1:9">
      <c r="A18" s="518">
        <v>12</v>
      </c>
      <c r="B18" s="533" t="s">
        <v>213</v>
      </c>
      <c r="C18" s="518">
        <v>581516.87809999997</v>
      </c>
      <c r="D18" s="518">
        <v>20992715.979400001</v>
      </c>
      <c r="E18" s="518">
        <v>225445.61</v>
      </c>
      <c r="F18" s="518"/>
      <c r="G18" s="518"/>
      <c r="H18" s="517">
        <f t="shared" si="0"/>
        <v>21348787.247500002</v>
      </c>
    </row>
    <row r="19" spans="1:9">
      <c r="A19" s="518">
        <v>13</v>
      </c>
      <c r="B19" s="533" t="s">
        <v>214</v>
      </c>
      <c r="C19" s="518">
        <v>945.22</v>
      </c>
      <c r="D19" s="518">
        <v>12611896.7512</v>
      </c>
      <c r="E19" s="518">
        <v>98323.32</v>
      </c>
      <c r="F19" s="518"/>
      <c r="G19" s="518"/>
      <c r="H19" s="517">
        <f t="shared" si="0"/>
        <v>12514518.6512</v>
      </c>
    </row>
    <row r="20" spans="1:9">
      <c r="A20" s="518">
        <v>14</v>
      </c>
      <c r="B20" s="533" t="s">
        <v>215</v>
      </c>
      <c r="C20" s="518"/>
      <c r="D20" s="518">
        <v>4696109.68</v>
      </c>
      <c r="E20" s="518">
        <v>80319.06</v>
      </c>
      <c r="F20" s="518"/>
      <c r="G20" s="518"/>
      <c r="H20" s="517">
        <f t="shared" si="0"/>
        <v>4615790.62</v>
      </c>
    </row>
    <row r="21" spans="1:9">
      <c r="A21" s="518">
        <v>15</v>
      </c>
      <c r="B21" s="533" t="s">
        <v>216</v>
      </c>
      <c r="C21" s="518"/>
      <c r="D21" s="518">
        <v>6582302.0263999999</v>
      </c>
      <c r="E21" s="518">
        <v>11366.63</v>
      </c>
      <c r="F21" s="518"/>
      <c r="G21" s="518"/>
      <c r="H21" s="517">
        <f t="shared" si="0"/>
        <v>6570935.3964</v>
      </c>
    </row>
    <row r="22" spans="1:9">
      <c r="A22" s="518">
        <v>16</v>
      </c>
      <c r="B22" s="533" t="s">
        <v>217</v>
      </c>
      <c r="C22" s="518"/>
      <c r="D22" s="518"/>
      <c r="E22" s="518"/>
      <c r="F22" s="518"/>
      <c r="G22" s="518"/>
      <c r="H22" s="517">
        <f t="shared" si="0"/>
        <v>0</v>
      </c>
    </row>
    <row r="23" spans="1:9">
      <c r="A23" s="518">
        <v>17</v>
      </c>
      <c r="B23" s="533" t="s">
        <v>218</v>
      </c>
      <c r="C23" s="518">
        <v>527221.04</v>
      </c>
      <c r="D23" s="518">
        <v>1503416.7546999999</v>
      </c>
      <c r="E23" s="518">
        <v>227403.78</v>
      </c>
      <c r="F23" s="518"/>
      <c r="G23" s="518"/>
      <c r="H23" s="517">
        <f t="shared" si="0"/>
        <v>1803234.0146999999</v>
      </c>
    </row>
    <row r="24" spans="1:9">
      <c r="A24" s="518">
        <v>18</v>
      </c>
      <c r="B24" s="533" t="s">
        <v>219</v>
      </c>
      <c r="C24" s="518"/>
      <c r="D24" s="518"/>
      <c r="E24" s="518"/>
      <c r="F24" s="518"/>
      <c r="G24" s="518"/>
      <c r="H24" s="517">
        <f t="shared" si="0"/>
        <v>0</v>
      </c>
    </row>
    <row r="25" spans="1:9">
      <c r="A25" s="518">
        <v>19</v>
      </c>
      <c r="B25" s="533" t="s">
        <v>220</v>
      </c>
      <c r="C25" s="518"/>
      <c r="D25" s="518"/>
      <c r="E25" s="518"/>
      <c r="F25" s="518"/>
      <c r="G25" s="518"/>
      <c r="H25" s="517">
        <f t="shared" si="0"/>
        <v>0</v>
      </c>
    </row>
    <row r="26" spans="1:9">
      <c r="A26" s="518">
        <v>20</v>
      </c>
      <c r="B26" s="533" t="s">
        <v>221</v>
      </c>
      <c r="C26" s="518"/>
      <c r="D26" s="518">
        <v>235438.94</v>
      </c>
      <c r="E26" s="518">
        <v>284.06</v>
      </c>
      <c r="F26" s="518"/>
      <c r="G26" s="518"/>
      <c r="H26" s="517">
        <f t="shared" si="0"/>
        <v>235154.88</v>
      </c>
      <c r="I26" s="428"/>
    </row>
    <row r="27" spans="1:9">
      <c r="A27" s="518">
        <v>21</v>
      </c>
      <c r="B27" s="533" t="s">
        <v>222</v>
      </c>
      <c r="C27" s="518">
        <v>4928.09</v>
      </c>
      <c r="D27" s="518">
        <v>151450.12</v>
      </c>
      <c r="E27" s="518">
        <v>3060.15</v>
      </c>
      <c r="F27" s="518"/>
      <c r="G27" s="518"/>
      <c r="H27" s="517">
        <f t="shared" si="0"/>
        <v>153318.06</v>
      </c>
      <c r="I27" s="428"/>
    </row>
    <row r="28" spans="1:9">
      <c r="A28" s="518">
        <v>22</v>
      </c>
      <c r="B28" s="533" t="s">
        <v>223</v>
      </c>
      <c r="C28" s="518"/>
      <c r="D28" s="518">
        <v>10007.68</v>
      </c>
      <c r="E28" s="518">
        <v>7.63</v>
      </c>
      <c r="F28" s="518"/>
      <c r="G28" s="518"/>
      <c r="H28" s="517">
        <f t="shared" si="0"/>
        <v>10000.050000000001</v>
      </c>
      <c r="I28" s="428"/>
    </row>
    <row r="29" spans="1:9">
      <c r="A29" s="518">
        <v>23</v>
      </c>
      <c r="B29" s="533" t="s">
        <v>224</v>
      </c>
      <c r="C29" s="518">
        <v>144631.88819999999</v>
      </c>
      <c r="D29" s="518">
        <v>19440695.881700002</v>
      </c>
      <c r="E29" s="518">
        <v>117174.22</v>
      </c>
      <c r="F29" s="518"/>
      <c r="G29" s="518"/>
      <c r="H29" s="517">
        <f t="shared" si="0"/>
        <v>19468153.549900003</v>
      </c>
      <c r="I29" s="428"/>
    </row>
    <row r="30" spans="1:9">
      <c r="A30" s="518">
        <v>24</v>
      </c>
      <c r="B30" s="533" t="s">
        <v>225</v>
      </c>
      <c r="C30" s="518"/>
      <c r="D30" s="518">
        <v>8286.19</v>
      </c>
      <c r="E30" s="518">
        <v>6.33</v>
      </c>
      <c r="F30" s="518"/>
      <c r="G30" s="518"/>
      <c r="H30" s="517">
        <f t="shared" si="0"/>
        <v>8279.86</v>
      </c>
      <c r="I30" s="428"/>
    </row>
    <row r="31" spans="1:9">
      <c r="A31" s="518">
        <v>25</v>
      </c>
      <c r="B31" s="533" t="s">
        <v>226</v>
      </c>
      <c r="C31" s="518"/>
      <c r="D31" s="518">
        <v>10524418.245300001</v>
      </c>
      <c r="E31" s="518">
        <v>18924.71</v>
      </c>
      <c r="F31" s="518"/>
      <c r="G31" s="518"/>
      <c r="H31" s="517">
        <f t="shared" si="0"/>
        <v>10505493.5353</v>
      </c>
      <c r="I31" s="428"/>
    </row>
    <row r="32" spans="1:9">
      <c r="A32" s="518">
        <v>26</v>
      </c>
      <c r="B32" s="533" t="s">
        <v>227</v>
      </c>
      <c r="C32" s="518"/>
      <c r="D32" s="518"/>
      <c r="E32" s="518"/>
      <c r="F32" s="518"/>
      <c r="G32" s="518"/>
      <c r="H32" s="517">
        <f t="shared" si="0"/>
        <v>0</v>
      </c>
      <c r="I32" s="428"/>
    </row>
    <row r="33" spans="1:9">
      <c r="A33" s="518">
        <v>27</v>
      </c>
      <c r="B33" s="519" t="s">
        <v>15</v>
      </c>
      <c r="C33" s="518"/>
      <c r="D33" s="518">
        <v>13812408.6502</v>
      </c>
      <c r="E33" s="518"/>
      <c r="F33" s="518"/>
      <c r="G33" s="518"/>
      <c r="H33" s="517">
        <f t="shared" si="0"/>
        <v>13812408.6502</v>
      </c>
      <c r="I33" s="428"/>
    </row>
    <row r="34" spans="1:9">
      <c r="A34" s="518">
        <v>28</v>
      </c>
      <c r="B34" s="532" t="s">
        <v>8</v>
      </c>
      <c r="C34" s="522">
        <f>SUM(C7:C33)</f>
        <v>3759058.0680999998</v>
      </c>
      <c r="D34" s="522">
        <f>SUM(D7:D33)</f>
        <v>205854707.93220001</v>
      </c>
      <c r="E34" s="522">
        <f>SUM(E7:E33)</f>
        <v>1497168.13</v>
      </c>
      <c r="F34" s="522">
        <f>SUM(F7:F33)</f>
        <v>0</v>
      </c>
      <c r="G34" s="522">
        <f>SUM(G7:G33)</f>
        <v>421730.02</v>
      </c>
      <c r="H34" s="517">
        <f t="shared" si="0"/>
        <v>208116597.87030002</v>
      </c>
      <c r="I34" s="681">
        <f>H34-'18. Assets by Exposure classes'!H21</f>
        <v>0</v>
      </c>
    </row>
    <row r="35" spans="1:9">
      <c r="A35" s="428"/>
      <c r="B35" s="428"/>
      <c r="C35" s="428"/>
      <c r="D35" s="428"/>
      <c r="E35" s="428"/>
      <c r="F35" s="428"/>
      <c r="G35" s="428"/>
      <c r="H35" s="428"/>
      <c r="I35" s="428"/>
    </row>
    <row r="36" spans="1:9">
      <c r="A36" s="428"/>
      <c r="B36" s="429"/>
      <c r="C36" s="428"/>
      <c r="D36" s="428"/>
      <c r="E36" s="428"/>
      <c r="F36" s="428"/>
      <c r="G36" s="428"/>
      <c r="H36" s="428"/>
      <c r="I36" s="428"/>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6" sqref="C6:C15"/>
    </sheetView>
  </sheetViews>
  <sheetFormatPr defaultColWidth="9.140625" defaultRowHeight="12.75"/>
  <cols>
    <col min="1" max="1" width="11.85546875" style="422" bestFit="1" customWidth="1"/>
    <col min="2" max="2" width="108" style="422" bestFit="1" customWidth="1"/>
    <col min="3" max="3" width="22.28515625" style="422" customWidth="1"/>
    <col min="4" max="4" width="36.140625" style="427" bestFit="1" customWidth="1"/>
    <col min="5" max="5" width="9.140625" style="422" customWidth="1"/>
    <col min="6" max="6" width="13.28515625" style="422" bestFit="1" customWidth="1"/>
    <col min="7" max="16384" width="9.140625" style="422"/>
  </cols>
  <sheetData>
    <row r="1" spans="1:6" ht="13.5">
      <c r="A1" s="421" t="s">
        <v>0</v>
      </c>
      <c r="B1" s="333" t="str">
        <f>Info!C2</f>
        <v>სს "ზირაათ ბანკი საქართველო"</v>
      </c>
      <c r="D1" s="422"/>
    </row>
    <row r="2" spans="1:6">
      <c r="A2" s="423" t="s">
        <v>1</v>
      </c>
      <c r="B2" s="755">
        <f>'1. key ratios'!B2</f>
        <v>45291</v>
      </c>
      <c r="D2" s="422"/>
    </row>
    <row r="3" spans="1:6">
      <c r="A3" s="424" t="s">
        <v>612</v>
      </c>
      <c r="D3" s="422"/>
    </row>
    <row r="5" spans="1:6">
      <c r="A5" s="879" t="s">
        <v>613</v>
      </c>
      <c r="B5" s="879"/>
      <c r="C5" s="543" t="s">
        <v>614</v>
      </c>
      <c r="D5" s="543" t="s">
        <v>615</v>
      </c>
    </row>
    <row r="6" spans="1:6" ht="15">
      <c r="A6" s="542">
        <v>1</v>
      </c>
      <c r="B6" s="535" t="s">
        <v>616</v>
      </c>
      <c r="C6" s="781">
        <v>2356037.23</v>
      </c>
      <c r="D6" s="537"/>
      <c r="F6" s="684"/>
    </row>
    <row r="7" spans="1:6" ht="15">
      <c r="A7" s="539">
        <v>2</v>
      </c>
      <c r="B7" s="535" t="s">
        <v>617</v>
      </c>
      <c r="C7" s="781">
        <v>524954.47389999998</v>
      </c>
      <c r="D7" s="537">
        <f>SUM(D8:D9)</f>
        <v>0</v>
      </c>
      <c r="F7" s="684"/>
    </row>
    <row r="8" spans="1:6" ht="15">
      <c r="A8" s="541">
        <v>2.1</v>
      </c>
      <c r="B8" s="540" t="s">
        <v>618</v>
      </c>
      <c r="C8" s="781">
        <v>252441.78</v>
      </c>
      <c r="D8" s="537"/>
      <c r="F8" s="684"/>
    </row>
    <row r="9" spans="1:6" ht="15">
      <c r="A9" s="541">
        <v>2.2000000000000002</v>
      </c>
      <c r="B9" s="540" t="s">
        <v>619</v>
      </c>
      <c r="C9" s="781">
        <v>272512.69390000001</v>
      </c>
      <c r="D9" s="537"/>
      <c r="F9" s="684"/>
    </row>
    <row r="10" spans="1:6" ht="15">
      <c r="A10" s="542">
        <v>3</v>
      </c>
      <c r="B10" s="535" t="s">
        <v>620</v>
      </c>
      <c r="C10" s="781">
        <v>850786.47820000001</v>
      </c>
      <c r="D10" s="537">
        <f>SUM(D11:D13)</f>
        <v>0</v>
      </c>
      <c r="F10" s="684"/>
    </row>
    <row r="11" spans="1:6" ht="15">
      <c r="A11" s="541">
        <v>3.1</v>
      </c>
      <c r="B11" s="540" t="s">
        <v>621</v>
      </c>
      <c r="C11" s="781"/>
      <c r="D11" s="537"/>
      <c r="F11" s="684"/>
    </row>
    <row r="12" spans="1:6" ht="15">
      <c r="A12" s="541">
        <v>3.2</v>
      </c>
      <c r="B12" s="540" t="s">
        <v>622</v>
      </c>
      <c r="C12" s="781">
        <v>850786.47820000001</v>
      </c>
      <c r="D12" s="537"/>
      <c r="F12" s="684"/>
    </row>
    <row r="13" spans="1:6" ht="15">
      <c r="A13" s="541">
        <v>3.3</v>
      </c>
      <c r="B13" s="540" t="s">
        <v>623</v>
      </c>
      <c r="C13" s="781"/>
      <c r="D13" s="537"/>
      <c r="F13" s="684"/>
    </row>
    <row r="14" spans="1:6" ht="15">
      <c r="A14" s="539">
        <v>4</v>
      </c>
      <c r="B14" s="538" t="s">
        <v>624</v>
      </c>
      <c r="C14" s="781">
        <v>-342920.00569999986</v>
      </c>
      <c r="D14" s="537"/>
      <c r="F14" s="684"/>
    </row>
    <row r="15" spans="1:6">
      <c r="A15" s="536">
        <v>5</v>
      </c>
      <c r="B15" s="535" t="s">
        <v>625</v>
      </c>
      <c r="C15" s="782">
        <f>C6+C7-C10+C14</f>
        <v>1687285.2200000002</v>
      </c>
      <c r="D15" s="534">
        <f>D6+D7-D10+D14</f>
        <v>0</v>
      </c>
      <c r="F15" s="782"/>
    </row>
    <row r="16" spans="1:6">
      <c r="C16" s="428"/>
      <c r="D16" s="428"/>
    </row>
    <row r="17" spans="3:4">
      <c r="C17" s="428"/>
      <c r="D17" s="428"/>
    </row>
    <row r="18" spans="3:4">
      <c r="C18" s="428"/>
      <c r="D18" s="428"/>
    </row>
    <row r="19" spans="3:4">
      <c r="C19" s="428"/>
      <c r="D19" s="428"/>
    </row>
    <row r="20" spans="3:4">
      <c r="C20" s="428"/>
      <c r="D20" s="428"/>
    </row>
    <row r="21" spans="3:4">
      <c r="C21" s="428"/>
      <c r="D21" s="428"/>
    </row>
    <row r="22" spans="3:4">
      <c r="C22" s="428"/>
      <c r="D22" s="428"/>
    </row>
    <row r="23" spans="3:4">
      <c r="C23" s="428"/>
      <c r="D23" s="428"/>
    </row>
    <row r="24" spans="3:4">
      <c r="C24" s="428"/>
      <c r="D24" s="428"/>
    </row>
    <row r="25" spans="3:4">
      <c r="C25" s="428"/>
      <c r="D25" s="428"/>
    </row>
    <row r="26" spans="3:4">
      <c r="C26" s="428"/>
      <c r="D26" s="428"/>
    </row>
    <row r="27" spans="3:4">
      <c r="C27" s="428"/>
      <c r="D27" s="428"/>
    </row>
    <row r="28" spans="3:4">
      <c r="C28" s="428"/>
      <c r="D28" s="42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7" sqref="C7:C18"/>
    </sheetView>
  </sheetViews>
  <sheetFormatPr defaultColWidth="9.140625" defaultRowHeight="12.75"/>
  <cols>
    <col min="1" max="1" width="11.85546875" style="529" bestFit="1" customWidth="1"/>
    <col min="2" max="2" width="125.85546875" style="529" customWidth="1"/>
    <col min="3" max="3" width="24.42578125" style="529" customWidth="1"/>
    <col min="4" max="4" width="49.28515625" style="529" customWidth="1"/>
    <col min="5" max="5" width="9.140625" style="529" customWidth="1"/>
    <col min="6" max="16384" width="9.140625" style="529"/>
  </cols>
  <sheetData>
    <row r="1" spans="1:4" ht="13.5">
      <c r="A1" s="421" t="s">
        <v>0</v>
      </c>
      <c r="B1" s="333" t="str">
        <f>Info!C2</f>
        <v>სს "ზირაათ ბანკი საქართველო"</v>
      </c>
    </row>
    <row r="2" spans="1:4">
      <c r="A2" s="423" t="s">
        <v>1</v>
      </c>
      <c r="B2" s="755">
        <f>'1. key ratios'!B2</f>
        <v>45291</v>
      </c>
    </row>
    <row r="3" spans="1:4">
      <c r="A3" s="424" t="s">
        <v>626</v>
      </c>
    </row>
    <row r="4" spans="1:4">
      <c r="A4" s="424"/>
    </row>
    <row r="5" spans="1:4" ht="15" customHeight="1">
      <c r="A5" s="880" t="s">
        <v>180</v>
      </c>
      <c r="B5" s="881"/>
      <c r="C5" s="884" t="s">
        <v>627</v>
      </c>
      <c r="D5" s="884" t="s">
        <v>628</v>
      </c>
    </row>
    <row r="6" spans="1:4">
      <c r="A6" s="882"/>
      <c r="B6" s="883"/>
      <c r="C6" s="884"/>
      <c r="D6" s="884"/>
    </row>
    <row r="7" spans="1:4">
      <c r="A7" s="532">
        <v>1</v>
      </c>
      <c r="B7" s="522" t="s">
        <v>478</v>
      </c>
      <c r="C7" s="518">
        <v>4165415.1814000001</v>
      </c>
      <c r="D7" s="544"/>
    </row>
    <row r="8" spans="1:4">
      <c r="A8" s="519">
        <v>2</v>
      </c>
      <c r="B8" s="519" t="s">
        <v>481</v>
      </c>
      <c r="C8" s="518">
        <v>1227566.6247999999</v>
      </c>
      <c r="D8" s="544"/>
    </row>
    <row r="9" spans="1:4">
      <c r="A9" s="519">
        <v>3</v>
      </c>
      <c r="B9" s="547" t="s">
        <v>484</v>
      </c>
      <c r="C9" s="518">
        <v>8519.4495000000006</v>
      </c>
      <c r="D9" s="544"/>
    </row>
    <row r="10" spans="1:4">
      <c r="A10" s="519">
        <v>4</v>
      </c>
      <c r="B10" s="519" t="s">
        <v>487</v>
      </c>
      <c r="C10" s="518">
        <v>1643388.4062999999</v>
      </c>
      <c r="D10" s="544"/>
    </row>
    <row r="11" spans="1:4">
      <c r="A11" s="519">
        <v>5</v>
      </c>
      <c r="B11" s="546" t="s">
        <v>490</v>
      </c>
      <c r="C11" s="518">
        <v>446531.11190000002</v>
      </c>
      <c r="D11" s="544"/>
    </row>
    <row r="12" spans="1:4">
      <c r="A12" s="519">
        <v>6</v>
      </c>
      <c r="B12" s="546" t="s">
        <v>493</v>
      </c>
      <c r="C12" s="518">
        <v>1196857.2944</v>
      </c>
      <c r="D12" s="544"/>
    </row>
    <row r="13" spans="1:4">
      <c r="A13" s="519">
        <v>7</v>
      </c>
      <c r="B13" s="546" t="s">
        <v>496</v>
      </c>
      <c r="C13" s="518"/>
      <c r="D13" s="544"/>
    </row>
    <row r="14" spans="1:4">
      <c r="A14" s="519">
        <v>8</v>
      </c>
      <c r="B14" s="546" t="s">
        <v>499</v>
      </c>
      <c r="C14" s="518"/>
      <c r="D14" s="519"/>
    </row>
    <row r="15" spans="1:4">
      <c r="A15" s="519">
        <v>9</v>
      </c>
      <c r="B15" s="546" t="s">
        <v>502</v>
      </c>
      <c r="C15" s="518"/>
      <c r="D15" s="519"/>
    </row>
    <row r="16" spans="1:4">
      <c r="A16" s="519">
        <v>10</v>
      </c>
      <c r="B16" s="546" t="s">
        <v>505</v>
      </c>
      <c r="C16" s="518"/>
      <c r="D16" s="519"/>
    </row>
    <row r="17" spans="1:4" ht="25.5">
      <c r="A17" s="519">
        <v>11</v>
      </c>
      <c r="B17" s="546" t="s">
        <v>508</v>
      </c>
      <c r="C17" s="518"/>
      <c r="D17" s="544"/>
    </row>
    <row r="18" spans="1:4">
      <c r="A18" s="532">
        <v>12</v>
      </c>
      <c r="B18" s="545" t="s">
        <v>511</v>
      </c>
      <c r="C18" s="522">
        <f>C7+C8+C9-C10</f>
        <v>3758112.8493999997</v>
      </c>
      <c r="D18" s="544"/>
    </row>
    <row r="21" spans="1:4">
      <c r="B21" s="421"/>
    </row>
    <row r="22" spans="1:4">
      <c r="B22" s="423"/>
    </row>
    <row r="23" spans="1:4">
      <c r="B23" s="424"/>
    </row>
    <row r="24" spans="1:4">
      <c r="D24" s="562"/>
    </row>
    <row r="25" spans="1:4">
      <c r="D25" s="562"/>
    </row>
    <row r="26" spans="1:4">
      <c r="D26" s="562"/>
    </row>
    <row r="27" spans="1:4">
      <c r="D27" s="562"/>
    </row>
    <row r="28" spans="1:4">
      <c r="D28" s="562"/>
    </row>
    <row r="29" spans="1:4">
      <c r="D29" s="562"/>
    </row>
    <row r="30" spans="1:4">
      <c r="D30" s="562"/>
    </row>
    <row r="31" spans="1:4">
      <c r="D31" s="562"/>
    </row>
    <row r="32" spans="1:4">
      <c r="D32" s="562"/>
    </row>
    <row r="33" spans="4:4">
      <c r="D33" s="562"/>
    </row>
    <row r="34" spans="4:4">
      <c r="D34" s="562"/>
    </row>
    <row r="35" spans="4:4">
      <c r="D35" s="562"/>
    </row>
    <row r="36" spans="4:4">
      <c r="D36" s="562"/>
    </row>
    <row r="37" spans="4:4">
      <c r="D37" s="562"/>
    </row>
    <row r="38" spans="4:4">
      <c r="D38" s="562"/>
    </row>
    <row r="39" spans="4:4">
      <c r="D39" s="562"/>
    </row>
    <row r="40" spans="4:4">
      <c r="D40" s="562"/>
    </row>
    <row r="41" spans="4:4">
      <c r="D41" s="562"/>
    </row>
    <row r="42" spans="4:4">
      <c r="D42" s="562"/>
    </row>
    <row r="43" spans="4:4">
      <c r="D43" s="562"/>
    </row>
    <row r="44" spans="4:4">
      <c r="D44" s="562"/>
    </row>
    <row r="45" spans="4:4">
      <c r="D45" s="562"/>
    </row>
    <row r="46" spans="4:4">
      <c r="D46" s="562"/>
    </row>
    <row r="47" spans="4:4">
      <c r="D47" s="562"/>
    </row>
    <row r="48" spans="4:4">
      <c r="D48" s="562"/>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topLeftCell="Q1" zoomScaleNormal="100" workbookViewId="0">
      <selection activeCell="C8" sqref="C8:AA28"/>
    </sheetView>
  </sheetViews>
  <sheetFormatPr defaultColWidth="9.140625" defaultRowHeight="12.75"/>
  <cols>
    <col min="1" max="1" width="11.85546875" style="529" bestFit="1" customWidth="1"/>
    <col min="2" max="2" width="51.7109375" style="529" customWidth="1"/>
    <col min="3" max="3" width="15.5703125" style="757" customWidth="1"/>
    <col min="4" max="4" width="14.28515625" style="757" bestFit="1" customWidth="1"/>
    <col min="5" max="5" width="22.28515625" style="529" customWidth="1"/>
    <col min="6" max="6" width="20" style="529" customWidth="1"/>
    <col min="7" max="7" width="18.42578125" style="529" customWidth="1"/>
    <col min="8" max="8" width="12" style="529" bestFit="1" customWidth="1"/>
    <col min="9" max="11" width="22.28515625" style="529" customWidth="1"/>
    <col min="12" max="12" width="12" style="529" bestFit="1" customWidth="1"/>
    <col min="13" max="18" width="22.28515625" style="529" customWidth="1"/>
    <col min="19" max="19" width="23.28515625" style="529" bestFit="1" customWidth="1"/>
    <col min="20" max="20" width="6.140625" style="529" customWidth="1"/>
    <col min="21" max="26" width="22.28515625" style="529" customWidth="1"/>
    <col min="27" max="27" width="23.28515625" style="529" bestFit="1" customWidth="1"/>
    <col min="28" max="28" width="20" style="529" customWidth="1"/>
    <col min="29" max="29" width="9.140625" style="529" customWidth="1"/>
    <col min="30" max="16384" width="9.140625" style="529"/>
  </cols>
  <sheetData>
    <row r="1" spans="1:28" ht="13.5">
      <c r="A1" s="421" t="s">
        <v>0</v>
      </c>
      <c r="B1" s="333" t="str">
        <f>Info!C2</f>
        <v>სს "ზირაათ ბანკი საქართველო"</v>
      </c>
    </row>
    <row r="2" spans="1:28">
      <c r="A2" s="423" t="s">
        <v>1</v>
      </c>
      <c r="B2" s="755">
        <f>'1. key ratios'!B2</f>
        <v>45291</v>
      </c>
      <c r="C2" s="758"/>
    </row>
    <row r="3" spans="1:28">
      <c r="A3" s="424" t="s">
        <v>629</v>
      </c>
    </row>
    <row r="5" spans="1:28" ht="15" customHeight="1">
      <c r="A5" s="885" t="s">
        <v>630</v>
      </c>
      <c r="B5" s="886"/>
      <c r="C5" s="877" t="s">
        <v>631</v>
      </c>
      <c r="D5" s="891"/>
      <c r="E5" s="891"/>
      <c r="F5" s="891"/>
      <c r="G5" s="891"/>
      <c r="H5" s="891"/>
      <c r="I5" s="891"/>
      <c r="J5" s="891"/>
      <c r="K5" s="891"/>
      <c r="L5" s="891"/>
      <c r="M5" s="891"/>
      <c r="N5" s="891"/>
      <c r="O5" s="891"/>
      <c r="P5" s="891"/>
      <c r="Q5" s="891"/>
      <c r="R5" s="891"/>
      <c r="S5" s="891"/>
      <c r="T5" s="561"/>
      <c r="U5" s="561"/>
      <c r="V5" s="561"/>
      <c r="W5" s="561"/>
      <c r="X5" s="561"/>
      <c r="Y5" s="561"/>
      <c r="Z5" s="561"/>
      <c r="AA5" s="560"/>
      <c r="AB5" s="551"/>
    </row>
    <row r="6" spans="1:28">
      <c r="A6" s="887"/>
      <c r="B6" s="888"/>
      <c r="C6" s="892" t="s">
        <v>8</v>
      </c>
      <c r="D6" s="894" t="s">
        <v>632</v>
      </c>
      <c r="E6" s="894"/>
      <c r="F6" s="894"/>
      <c r="G6" s="894"/>
      <c r="H6" s="895" t="s">
        <v>633</v>
      </c>
      <c r="I6" s="896"/>
      <c r="J6" s="896"/>
      <c r="K6" s="897"/>
      <c r="L6" s="559"/>
      <c r="M6" s="898" t="s">
        <v>634</v>
      </c>
      <c r="N6" s="898"/>
      <c r="O6" s="898"/>
      <c r="P6" s="898"/>
      <c r="Q6" s="898"/>
      <c r="R6" s="898"/>
      <c r="S6" s="875"/>
      <c r="T6" s="558"/>
      <c r="U6" s="878" t="s">
        <v>635</v>
      </c>
      <c r="V6" s="878"/>
      <c r="W6" s="878"/>
      <c r="X6" s="878"/>
      <c r="Y6" s="878"/>
      <c r="Z6" s="878"/>
      <c r="AA6" s="876"/>
      <c r="AB6" s="557"/>
    </row>
    <row r="7" spans="1:28" ht="25.5">
      <c r="A7" s="889"/>
      <c r="B7" s="890"/>
      <c r="C7" s="893"/>
      <c r="D7" s="759"/>
      <c r="E7" s="552" t="s">
        <v>636</v>
      </c>
      <c r="F7" s="526" t="s">
        <v>637</v>
      </c>
      <c r="G7" s="526" t="s">
        <v>638</v>
      </c>
      <c r="H7" s="555"/>
      <c r="I7" s="552" t="s">
        <v>636</v>
      </c>
      <c r="J7" s="526" t="s">
        <v>637</v>
      </c>
      <c r="K7" s="526" t="s">
        <v>638</v>
      </c>
      <c r="L7" s="554"/>
      <c r="M7" s="552" t="s">
        <v>636</v>
      </c>
      <c r="N7" s="526" t="s">
        <v>637</v>
      </c>
      <c r="O7" s="526" t="s">
        <v>639</v>
      </c>
      <c r="P7" s="526" t="s">
        <v>640</v>
      </c>
      <c r="Q7" s="526" t="s">
        <v>641</v>
      </c>
      <c r="R7" s="526" t="s">
        <v>642</v>
      </c>
      <c r="S7" s="526" t="s">
        <v>643</v>
      </c>
      <c r="T7" s="553"/>
      <c r="U7" s="552" t="s">
        <v>636</v>
      </c>
      <c r="V7" s="526" t="s">
        <v>637</v>
      </c>
      <c r="W7" s="526" t="s">
        <v>639</v>
      </c>
      <c r="X7" s="526" t="s">
        <v>640</v>
      </c>
      <c r="Y7" s="526" t="s">
        <v>641</v>
      </c>
      <c r="Z7" s="526" t="s">
        <v>642</v>
      </c>
      <c r="AA7" s="526" t="s">
        <v>643</v>
      </c>
      <c r="AB7" s="551"/>
    </row>
    <row r="8" spans="1:28">
      <c r="A8" s="550">
        <v>1</v>
      </c>
      <c r="B8" s="522" t="s">
        <v>614</v>
      </c>
      <c r="C8" s="756">
        <f>SUM(C9:C14)</f>
        <v>132605437.07179999</v>
      </c>
      <c r="D8" s="756">
        <f t="shared" ref="D8:AA8" si="0">SUM(D9:D14)</f>
        <v>105591638.07099999</v>
      </c>
      <c r="E8" s="677">
        <f t="shared" si="0"/>
        <v>0</v>
      </c>
      <c r="F8" s="677">
        <f t="shared" si="0"/>
        <v>0</v>
      </c>
      <c r="G8" s="677">
        <f t="shared" si="0"/>
        <v>0</v>
      </c>
      <c r="H8" s="677">
        <f t="shared" si="0"/>
        <v>23255686.1527</v>
      </c>
      <c r="I8" s="677">
        <f t="shared" si="0"/>
        <v>2955.92</v>
      </c>
      <c r="J8" s="677">
        <f t="shared" si="0"/>
        <v>194130.49</v>
      </c>
      <c r="K8" s="677">
        <f t="shared" si="0"/>
        <v>0</v>
      </c>
      <c r="L8" s="677">
        <f t="shared" si="0"/>
        <v>3758112.8481000001</v>
      </c>
      <c r="M8" s="677">
        <f t="shared" si="0"/>
        <v>0</v>
      </c>
      <c r="N8" s="677">
        <f t="shared" si="0"/>
        <v>335494.33</v>
      </c>
      <c r="O8" s="677">
        <f t="shared" si="0"/>
        <v>0</v>
      </c>
      <c r="P8" s="677">
        <f t="shared" si="0"/>
        <v>570486.22459999996</v>
      </c>
      <c r="Q8" s="677">
        <f t="shared" si="0"/>
        <v>113563.0585</v>
      </c>
      <c r="R8" s="677">
        <f t="shared" si="0"/>
        <v>0</v>
      </c>
      <c r="S8" s="677">
        <f t="shared" si="0"/>
        <v>0</v>
      </c>
      <c r="T8" s="677">
        <f t="shared" si="0"/>
        <v>0</v>
      </c>
      <c r="U8" s="677">
        <f t="shared" si="0"/>
        <v>0</v>
      </c>
      <c r="V8" s="677">
        <f t="shared" si="0"/>
        <v>0</v>
      </c>
      <c r="W8" s="677">
        <f t="shared" si="0"/>
        <v>0</v>
      </c>
      <c r="X8" s="677">
        <f t="shared" si="0"/>
        <v>0</v>
      </c>
      <c r="Y8" s="677">
        <f t="shared" si="0"/>
        <v>0</v>
      </c>
      <c r="Z8" s="677">
        <f t="shared" si="0"/>
        <v>0</v>
      </c>
      <c r="AA8" s="677">
        <f t="shared" si="0"/>
        <v>0</v>
      </c>
      <c r="AB8" s="548"/>
    </row>
    <row r="9" spans="1:28">
      <c r="A9" s="518">
        <v>1.1000000000000001</v>
      </c>
      <c r="B9" s="549" t="s">
        <v>521</v>
      </c>
      <c r="C9" s="550"/>
      <c r="D9" s="550"/>
      <c r="E9" s="518"/>
      <c r="F9" s="518"/>
      <c r="G9" s="518"/>
      <c r="H9" s="518"/>
      <c r="I9" s="518"/>
      <c r="J9" s="518"/>
      <c r="K9" s="518"/>
      <c r="L9" s="518"/>
      <c r="M9" s="518"/>
      <c r="N9" s="518"/>
      <c r="O9" s="518"/>
      <c r="P9" s="518"/>
      <c r="Q9" s="518"/>
      <c r="R9" s="518"/>
      <c r="S9" s="518"/>
      <c r="T9" s="518"/>
      <c r="U9" s="518"/>
      <c r="V9" s="518"/>
      <c r="W9" s="518"/>
      <c r="X9" s="518"/>
      <c r="Y9" s="518"/>
      <c r="Z9" s="518"/>
      <c r="AA9" s="518"/>
      <c r="AB9" s="548"/>
    </row>
    <row r="10" spans="1:28">
      <c r="A10" s="518">
        <v>1.2</v>
      </c>
      <c r="B10" s="549" t="s">
        <v>644</v>
      </c>
      <c r="C10" s="550"/>
      <c r="D10" s="550"/>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48"/>
    </row>
    <row r="11" spans="1:28">
      <c r="A11" s="518">
        <v>1.3</v>
      </c>
      <c r="B11" s="549" t="s">
        <v>524</v>
      </c>
      <c r="C11" s="550"/>
      <c r="D11" s="550"/>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48"/>
    </row>
    <row r="12" spans="1:28">
      <c r="A12" s="518">
        <v>1.4</v>
      </c>
      <c r="B12" s="549" t="s">
        <v>526</v>
      </c>
      <c r="C12" s="550"/>
      <c r="D12" s="550"/>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48"/>
    </row>
    <row r="13" spans="1:28">
      <c r="A13" s="518">
        <v>1.5</v>
      </c>
      <c r="B13" s="549" t="s">
        <v>528</v>
      </c>
      <c r="C13" s="550">
        <v>109254116.5881</v>
      </c>
      <c r="D13" s="550">
        <v>84417955.895999998</v>
      </c>
      <c r="E13" s="518"/>
      <c r="F13" s="518"/>
      <c r="G13" s="518"/>
      <c r="H13" s="518">
        <v>22485702.6741</v>
      </c>
      <c r="I13" s="518"/>
      <c r="J13" s="518">
        <v>8428.4</v>
      </c>
      <c r="K13" s="518"/>
      <c r="L13" s="518">
        <v>2350458.0180000002</v>
      </c>
      <c r="M13" s="518"/>
      <c r="N13" s="518">
        <v>182717.92</v>
      </c>
      <c r="O13" s="518"/>
      <c r="P13" s="518">
        <v>570486.22459999996</v>
      </c>
      <c r="Q13" s="518">
        <v>4928.09</v>
      </c>
      <c r="R13" s="518"/>
      <c r="S13" s="518"/>
      <c r="T13" s="518"/>
      <c r="U13" s="518"/>
      <c r="V13" s="518"/>
      <c r="W13" s="518"/>
      <c r="X13" s="518"/>
      <c r="Y13" s="518"/>
      <c r="Z13" s="518"/>
      <c r="AA13" s="518"/>
      <c r="AB13" s="548"/>
    </row>
    <row r="14" spans="1:28">
      <c r="A14" s="518">
        <v>1.6</v>
      </c>
      <c r="B14" s="549" t="s">
        <v>530</v>
      </c>
      <c r="C14" s="550">
        <v>23351320.4837</v>
      </c>
      <c r="D14" s="550">
        <v>21173682.175000001</v>
      </c>
      <c r="E14" s="518"/>
      <c r="F14" s="518"/>
      <c r="G14" s="518"/>
      <c r="H14" s="518">
        <v>769983.47860000003</v>
      </c>
      <c r="I14" s="518">
        <v>2955.92</v>
      </c>
      <c r="J14" s="518">
        <v>185702.09</v>
      </c>
      <c r="K14" s="518"/>
      <c r="L14" s="518">
        <v>1407654.8300999999</v>
      </c>
      <c r="M14" s="518"/>
      <c r="N14" s="518">
        <v>152776.41</v>
      </c>
      <c r="O14" s="518"/>
      <c r="P14" s="518"/>
      <c r="Q14" s="518">
        <v>108634.9685</v>
      </c>
      <c r="R14" s="518"/>
      <c r="S14" s="518"/>
      <c r="T14" s="518"/>
      <c r="U14" s="518"/>
      <c r="V14" s="518"/>
      <c r="W14" s="518"/>
      <c r="X14" s="518"/>
      <c r="Y14" s="518"/>
      <c r="Z14" s="518"/>
      <c r="AA14" s="518"/>
      <c r="AB14" s="548"/>
    </row>
    <row r="15" spans="1:28">
      <c r="A15" s="550">
        <v>2</v>
      </c>
      <c r="B15" s="532" t="s">
        <v>59</v>
      </c>
      <c r="C15" s="756">
        <f>SUM(C16:C21)</f>
        <v>5389584.25</v>
      </c>
      <c r="D15" s="756">
        <f t="shared" ref="D15:AA15" si="1">SUM(D16:D21)</f>
        <v>5389584.25</v>
      </c>
      <c r="E15" s="677">
        <f t="shared" si="1"/>
        <v>0</v>
      </c>
      <c r="F15" s="677">
        <f t="shared" si="1"/>
        <v>0</v>
      </c>
      <c r="G15" s="677">
        <f t="shared" si="1"/>
        <v>0</v>
      </c>
      <c r="H15" s="677">
        <f t="shared" si="1"/>
        <v>0</v>
      </c>
      <c r="I15" s="677">
        <f t="shared" si="1"/>
        <v>0</v>
      </c>
      <c r="J15" s="677">
        <f t="shared" si="1"/>
        <v>0</v>
      </c>
      <c r="K15" s="677">
        <f t="shared" si="1"/>
        <v>0</v>
      </c>
      <c r="L15" s="677">
        <f t="shared" si="1"/>
        <v>0</v>
      </c>
      <c r="M15" s="677">
        <f t="shared" si="1"/>
        <v>0</v>
      </c>
      <c r="N15" s="677">
        <f t="shared" si="1"/>
        <v>0</v>
      </c>
      <c r="O15" s="677">
        <f t="shared" si="1"/>
        <v>0</v>
      </c>
      <c r="P15" s="677">
        <f t="shared" si="1"/>
        <v>0</v>
      </c>
      <c r="Q15" s="677">
        <f t="shared" si="1"/>
        <v>0</v>
      </c>
      <c r="R15" s="677">
        <f t="shared" si="1"/>
        <v>0</v>
      </c>
      <c r="S15" s="677">
        <f t="shared" si="1"/>
        <v>0</v>
      </c>
      <c r="T15" s="677">
        <f t="shared" si="1"/>
        <v>0</v>
      </c>
      <c r="U15" s="677">
        <f t="shared" si="1"/>
        <v>0</v>
      </c>
      <c r="V15" s="677">
        <f t="shared" si="1"/>
        <v>0</v>
      </c>
      <c r="W15" s="677">
        <f t="shared" si="1"/>
        <v>0</v>
      </c>
      <c r="X15" s="677">
        <f t="shared" si="1"/>
        <v>0</v>
      </c>
      <c r="Y15" s="677">
        <f t="shared" si="1"/>
        <v>0</v>
      </c>
      <c r="Z15" s="677">
        <f t="shared" si="1"/>
        <v>0</v>
      </c>
      <c r="AA15" s="677">
        <f t="shared" si="1"/>
        <v>0</v>
      </c>
      <c r="AB15" s="548"/>
    </row>
    <row r="16" spans="1:28">
      <c r="A16" s="518">
        <v>2.1</v>
      </c>
      <c r="B16" s="549" t="s">
        <v>521</v>
      </c>
      <c r="C16" s="550"/>
      <c r="D16" s="550"/>
      <c r="E16" s="518"/>
      <c r="F16" s="518"/>
      <c r="G16" s="518"/>
      <c r="H16" s="519"/>
      <c r="I16" s="518"/>
      <c r="J16" s="518"/>
      <c r="K16" s="518"/>
      <c r="L16" s="519"/>
      <c r="M16" s="518"/>
      <c r="N16" s="518"/>
      <c r="O16" s="518"/>
      <c r="P16" s="518"/>
      <c r="Q16" s="518"/>
      <c r="R16" s="518"/>
      <c r="S16" s="518"/>
      <c r="T16" s="518"/>
      <c r="U16" s="518"/>
      <c r="V16" s="518"/>
      <c r="W16" s="518"/>
      <c r="X16" s="518"/>
      <c r="Y16" s="518"/>
      <c r="Z16" s="518"/>
      <c r="AA16" s="518"/>
      <c r="AB16" s="548"/>
    </row>
    <row r="17" spans="1:28">
      <c r="A17" s="518">
        <v>2.2000000000000002</v>
      </c>
      <c r="B17" s="549" t="s">
        <v>644</v>
      </c>
      <c r="C17" s="550">
        <v>5389584.25</v>
      </c>
      <c r="D17" s="550">
        <v>5389584.25</v>
      </c>
      <c r="E17" s="518"/>
      <c r="F17" s="518"/>
      <c r="G17" s="518"/>
      <c r="H17" s="519">
        <v>0</v>
      </c>
      <c r="I17" s="518"/>
      <c r="J17" s="518"/>
      <c r="K17" s="518"/>
      <c r="L17" s="519">
        <v>0</v>
      </c>
      <c r="M17" s="518"/>
      <c r="N17" s="518"/>
      <c r="O17" s="518"/>
      <c r="P17" s="518"/>
      <c r="Q17" s="518"/>
      <c r="R17" s="518"/>
      <c r="S17" s="518"/>
      <c r="T17" s="518"/>
      <c r="U17" s="518"/>
      <c r="V17" s="518"/>
      <c r="W17" s="518"/>
      <c r="X17" s="518"/>
      <c r="Y17" s="518"/>
      <c r="Z17" s="518"/>
      <c r="AA17" s="518"/>
      <c r="AB17" s="548"/>
    </row>
    <row r="18" spans="1:28">
      <c r="A18" s="518">
        <v>2.2999999999999998</v>
      </c>
      <c r="B18" s="549" t="s">
        <v>524</v>
      </c>
      <c r="C18" s="550"/>
      <c r="D18" s="550"/>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48"/>
    </row>
    <row r="19" spans="1:28">
      <c r="A19" s="518">
        <v>2.4</v>
      </c>
      <c r="B19" s="549" t="s">
        <v>526</v>
      </c>
      <c r="C19" s="550"/>
      <c r="D19" s="550"/>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48"/>
    </row>
    <row r="20" spans="1:28">
      <c r="A20" s="518">
        <v>2.5</v>
      </c>
      <c r="B20" s="549" t="s">
        <v>528</v>
      </c>
      <c r="C20" s="550"/>
      <c r="D20" s="550"/>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48"/>
    </row>
    <row r="21" spans="1:28">
      <c r="A21" s="518">
        <v>2.6</v>
      </c>
      <c r="B21" s="549" t="s">
        <v>530</v>
      </c>
      <c r="C21" s="550"/>
      <c r="D21" s="550"/>
      <c r="E21" s="518"/>
      <c r="F21" s="518"/>
      <c r="G21" s="518"/>
      <c r="H21" s="518"/>
      <c r="I21" s="518"/>
      <c r="J21" s="518"/>
      <c r="K21" s="518"/>
      <c r="L21" s="518"/>
      <c r="M21" s="518"/>
      <c r="N21" s="518"/>
      <c r="O21" s="518"/>
      <c r="P21" s="518"/>
      <c r="Q21" s="518"/>
      <c r="R21" s="518"/>
      <c r="S21" s="519"/>
      <c r="T21" s="518"/>
      <c r="U21" s="518"/>
      <c r="V21" s="518"/>
      <c r="W21" s="518"/>
      <c r="X21" s="518"/>
      <c r="Y21" s="518"/>
      <c r="Z21" s="518"/>
      <c r="AA21" s="518"/>
      <c r="AB21" s="548"/>
    </row>
    <row r="22" spans="1:28">
      <c r="A22" s="550">
        <v>3</v>
      </c>
      <c r="B22" s="522" t="s">
        <v>645</v>
      </c>
      <c r="C22" s="756">
        <f>SUM(C23:C28)</f>
        <v>58528527.753600001</v>
      </c>
      <c r="D22" s="756">
        <f>SUM(D23:D28)</f>
        <v>52839510.577199996</v>
      </c>
      <c r="E22" s="532"/>
      <c r="F22" s="532"/>
      <c r="G22" s="532"/>
      <c r="H22" s="677">
        <f>SUM(H23:H28)</f>
        <v>5107533.3763999995</v>
      </c>
      <c r="I22" s="532"/>
      <c r="J22" s="532"/>
      <c r="K22" s="532"/>
      <c r="L22" s="677">
        <f>SUM(L23:L28)</f>
        <v>581483.80000000005</v>
      </c>
      <c r="M22" s="532"/>
      <c r="N22" s="532"/>
      <c r="O22" s="532"/>
      <c r="P22" s="532"/>
      <c r="Q22" s="532"/>
      <c r="R22" s="532"/>
      <c r="S22" s="532"/>
      <c r="T22" s="677">
        <f>SUM(T23:T28)</f>
        <v>0</v>
      </c>
      <c r="U22" s="532"/>
      <c r="V22" s="532"/>
      <c r="W22" s="532"/>
      <c r="X22" s="532"/>
      <c r="Y22" s="532"/>
      <c r="Z22" s="532"/>
      <c r="AA22" s="532"/>
      <c r="AB22" s="548"/>
    </row>
    <row r="23" spans="1:28">
      <c r="A23" s="518">
        <v>3.1</v>
      </c>
      <c r="B23" s="549" t="s">
        <v>521</v>
      </c>
      <c r="C23" s="550"/>
      <c r="D23" s="784"/>
      <c r="E23" s="532"/>
      <c r="F23" s="532"/>
      <c r="G23" s="532"/>
      <c r="H23" s="532"/>
      <c r="I23" s="532"/>
      <c r="J23" s="532"/>
      <c r="K23" s="532"/>
      <c r="L23" s="522"/>
      <c r="M23" s="532"/>
      <c r="N23" s="532"/>
      <c r="O23" s="532"/>
      <c r="P23" s="532"/>
      <c r="Q23" s="532"/>
      <c r="R23" s="532"/>
      <c r="S23" s="532"/>
      <c r="T23" s="522"/>
      <c r="U23" s="532"/>
      <c r="V23" s="532"/>
      <c r="W23" s="532"/>
      <c r="X23" s="532"/>
      <c r="Y23" s="532"/>
      <c r="Z23" s="532"/>
      <c r="AA23" s="532"/>
      <c r="AB23" s="548"/>
    </row>
    <row r="24" spans="1:28">
      <c r="A24" s="518">
        <v>3.2</v>
      </c>
      <c r="B24" s="549" t="s">
        <v>644</v>
      </c>
      <c r="C24" s="550"/>
      <c r="D24" s="784"/>
      <c r="E24" s="532"/>
      <c r="F24" s="532"/>
      <c r="G24" s="532"/>
      <c r="H24" s="532"/>
      <c r="I24" s="532"/>
      <c r="J24" s="532"/>
      <c r="K24" s="532"/>
      <c r="L24" s="522"/>
      <c r="M24" s="532"/>
      <c r="N24" s="532"/>
      <c r="O24" s="532"/>
      <c r="P24" s="532"/>
      <c r="Q24" s="532"/>
      <c r="R24" s="532"/>
      <c r="S24" s="532"/>
      <c r="T24" s="522"/>
      <c r="U24" s="532"/>
      <c r="V24" s="532"/>
      <c r="W24" s="532"/>
      <c r="X24" s="532"/>
      <c r="Y24" s="532"/>
      <c r="Z24" s="532"/>
      <c r="AA24" s="532"/>
      <c r="AB24" s="548"/>
    </row>
    <row r="25" spans="1:28">
      <c r="A25" s="518">
        <v>3.3</v>
      </c>
      <c r="B25" s="549" t="s">
        <v>524</v>
      </c>
      <c r="C25" s="550">
        <v>24938946.744600002</v>
      </c>
      <c r="D25" s="784">
        <v>20814318.851199999</v>
      </c>
      <c r="E25" s="532"/>
      <c r="F25" s="532"/>
      <c r="G25" s="532"/>
      <c r="H25" s="532">
        <v>4124627.8933999999</v>
      </c>
      <c r="I25" s="532"/>
      <c r="J25" s="532"/>
      <c r="K25" s="532"/>
      <c r="L25" s="522"/>
      <c r="M25" s="532"/>
      <c r="N25" s="532"/>
      <c r="O25" s="532"/>
      <c r="P25" s="532"/>
      <c r="Q25" s="532"/>
      <c r="R25" s="532"/>
      <c r="S25" s="532"/>
      <c r="T25" s="522"/>
      <c r="U25" s="532"/>
      <c r="V25" s="532"/>
      <c r="W25" s="532"/>
      <c r="X25" s="532"/>
      <c r="Y25" s="532"/>
      <c r="Z25" s="532"/>
      <c r="AA25" s="532"/>
      <c r="AB25" s="548"/>
    </row>
    <row r="26" spans="1:28">
      <c r="A26" s="518">
        <v>3.4</v>
      </c>
      <c r="B26" s="549" t="s">
        <v>526</v>
      </c>
      <c r="C26" s="550"/>
      <c r="D26" s="784"/>
      <c r="E26" s="532"/>
      <c r="F26" s="785"/>
      <c r="G26" s="532"/>
      <c r="H26" s="532"/>
      <c r="I26" s="532"/>
      <c r="J26" s="532"/>
      <c r="K26" s="532"/>
      <c r="L26" s="522"/>
      <c r="M26" s="532"/>
      <c r="N26" s="532"/>
      <c r="O26" s="532"/>
      <c r="P26" s="532"/>
      <c r="Q26" s="532"/>
      <c r="R26" s="532"/>
      <c r="S26" s="532"/>
      <c r="T26" s="522"/>
      <c r="U26" s="532"/>
      <c r="V26" s="532"/>
      <c r="W26" s="532"/>
      <c r="X26" s="532"/>
      <c r="Y26" s="532"/>
      <c r="Z26" s="532"/>
      <c r="AA26" s="532"/>
      <c r="AB26" s="548"/>
    </row>
    <row r="27" spans="1:28">
      <c r="A27" s="518">
        <v>3.5</v>
      </c>
      <c r="B27" s="549" t="s">
        <v>528</v>
      </c>
      <c r="C27" s="550">
        <v>31936751.3972</v>
      </c>
      <c r="D27" s="784">
        <v>30372362.1142</v>
      </c>
      <c r="E27" s="532"/>
      <c r="F27" s="532"/>
      <c r="G27" s="532"/>
      <c r="H27" s="532">
        <v>982905.48300000001</v>
      </c>
      <c r="I27" s="532"/>
      <c r="J27" s="532"/>
      <c r="K27" s="532"/>
      <c r="L27" s="522">
        <v>581483.80000000005</v>
      </c>
      <c r="M27" s="532"/>
      <c r="N27" s="532"/>
      <c r="O27" s="532"/>
      <c r="P27" s="532"/>
      <c r="Q27" s="532"/>
      <c r="R27" s="532"/>
      <c r="S27" s="532"/>
      <c r="T27" s="522"/>
      <c r="U27" s="532"/>
      <c r="V27" s="532"/>
      <c r="W27" s="532"/>
      <c r="X27" s="532"/>
      <c r="Y27" s="532"/>
      <c r="Z27" s="532"/>
      <c r="AA27" s="532"/>
      <c r="AB27" s="548"/>
    </row>
    <row r="28" spans="1:28">
      <c r="A28" s="518">
        <v>3.6</v>
      </c>
      <c r="B28" s="549" t="s">
        <v>530</v>
      </c>
      <c r="C28" s="550">
        <v>1652829.6118000001</v>
      </c>
      <c r="D28" s="784">
        <v>1652829.6118000001</v>
      </c>
      <c r="E28" s="532"/>
      <c r="F28" s="532"/>
      <c r="G28" s="532"/>
      <c r="H28" s="532"/>
      <c r="I28" s="532"/>
      <c r="J28" s="532"/>
      <c r="K28" s="532"/>
      <c r="L28" s="522"/>
      <c r="M28" s="532"/>
      <c r="N28" s="532"/>
      <c r="O28" s="532"/>
      <c r="P28" s="532"/>
      <c r="Q28" s="532"/>
      <c r="R28" s="532"/>
      <c r="S28" s="532"/>
      <c r="T28" s="522"/>
      <c r="U28" s="532"/>
      <c r="V28" s="532"/>
      <c r="W28" s="532"/>
      <c r="X28" s="532"/>
      <c r="Y28" s="532"/>
      <c r="Z28" s="532"/>
      <c r="AA28" s="532"/>
      <c r="AB28" s="548"/>
    </row>
    <row r="32" spans="1:28" ht="15">
      <c r="C32" s="684"/>
    </row>
    <row r="33" spans="2:4" ht="15">
      <c r="B33" s="684"/>
      <c r="C33" s="684"/>
    </row>
    <row r="34" spans="2:4" ht="15">
      <c r="B34" s="684"/>
      <c r="C34" s="684"/>
      <c r="D34" s="783"/>
    </row>
    <row r="35" spans="2:4" ht="15">
      <c r="B35" s="684"/>
      <c r="C35" s="684"/>
      <c r="D35" s="783"/>
    </row>
    <row r="36" spans="2:4" ht="15">
      <c r="C36" s="684"/>
      <c r="D36" s="783"/>
    </row>
    <row r="37" spans="2:4" ht="15">
      <c r="C37" s="684"/>
      <c r="D37" s="783"/>
    </row>
    <row r="38" spans="2:4" ht="15">
      <c r="C38" s="684"/>
      <c r="D38" s="783"/>
    </row>
    <row r="39" spans="2:4" ht="15">
      <c r="C39" s="684"/>
      <c r="D39" s="783"/>
    </row>
    <row r="40" spans="2:4">
      <c r="D40" s="783"/>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topLeftCell="Q1" zoomScaleNormal="100" workbookViewId="0">
      <selection activeCell="C8" sqref="C8:AA22"/>
    </sheetView>
  </sheetViews>
  <sheetFormatPr defaultColWidth="9.140625" defaultRowHeight="12.75"/>
  <cols>
    <col min="1" max="1" width="11.85546875" style="529" bestFit="1" customWidth="1"/>
    <col min="2" max="2" width="90.28515625" style="529" bestFit="1" customWidth="1"/>
    <col min="3" max="3" width="17.28515625" style="757" customWidth="1"/>
    <col min="4" max="4" width="14.42578125" style="529" customWidth="1"/>
    <col min="5" max="7" width="17.140625" style="529" customWidth="1"/>
    <col min="8" max="8" width="12.7109375" style="529" customWidth="1"/>
    <col min="9" max="10" width="17.140625" style="529" customWidth="1"/>
    <col min="11" max="11" width="19.42578125" style="529" customWidth="1"/>
    <col min="12" max="12" width="16.140625" style="529" customWidth="1"/>
    <col min="13" max="13" width="18.85546875" style="529" customWidth="1"/>
    <col min="14" max="14" width="19.5703125" style="529" customWidth="1"/>
    <col min="15" max="15" width="20.140625" style="529" customWidth="1"/>
    <col min="16" max="27" width="22.28515625" style="529" customWidth="1"/>
    <col min="28" max="28" width="9.140625" style="529" customWidth="1"/>
    <col min="29" max="16384" width="9.140625" style="529"/>
  </cols>
  <sheetData>
    <row r="1" spans="1:27" ht="13.5">
      <c r="A1" s="421" t="s">
        <v>0</v>
      </c>
      <c r="B1" s="333" t="str">
        <f>Info!C2</f>
        <v>სს "ზირაათ ბანკი საქართველო"</v>
      </c>
    </row>
    <row r="2" spans="1:27">
      <c r="A2" s="423" t="s">
        <v>1</v>
      </c>
      <c r="B2" s="755">
        <f>'1. key ratios'!B2</f>
        <v>45291</v>
      </c>
    </row>
    <row r="3" spans="1:27">
      <c r="A3" s="424" t="s">
        <v>672</v>
      </c>
      <c r="C3" s="760"/>
    </row>
    <row r="4" spans="1:27">
      <c r="A4" s="424"/>
      <c r="B4" s="531"/>
      <c r="C4" s="760"/>
    </row>
    <row r="5" spans="1:27" s="562" customFormat="1" ht="13.5" customHeight="1">
      <c r="A5" s="903" t="s">
        <v>673</v>
      </c>
      <c r="B5" s="904"/>
      <c r="C5" s="900" t="s">
        <v>598</v>
      </c>
      <c r="D5" s="901"/>
      <c r="E5" s="901"/>
      <c r="F5" s="901"/>
      <c r="G5" s="901"/>
      <c r="H5" s="901"/>
      <c r="I5" s="901"/>
      <c r="J5" s="901"/>
      <c r="K5" s="901"/>
      <c r="L5" s="901"/>
      <c r="M5" s="901"/>
      <c r="N5" s="901"/>
      <c r="O5" s="901"/>
      <c r="P5" s="901"/>
      <c r="Q5" s="901"/>
      <c r="R5" s="901"/>
      <c r="S5" s="901"/>
      <c r="T5" s="901"/>
      <c r="U5" s="901"/>
      <c r="V5" s="901"/>
      <c r="W5" s="901"/>
      <c r="X5" s="901"/>
      <c r="Y5" s="901"/>
      <c r="Z5" s="901"/>
      <c r="AA5" s="902"/>
    </row>
    <row r="6" spans="1:27" s="562" customFormat="1" ht="12" customHeight="1">
      <c r="A6" s="905"/>
      <c r="B6" s="906"/>
      <c r="C6" s="909" t="s">
        <v>8</v>
      </c>
      <c r="D6" s="874" t="s">
        <v>632</v>
      </c>
      <c r="E6" s="874"/>
      <c r="F6" s="874"/>
      <c r="G6" s="874"/>
      <c r="H6" s="895" t="s">
        <v>633</v>
      </c>
      <c r="I6" s="896"/>
      <c r="J6" s="896"/>
      <c r="K6" s="896"/>
      <c r="L6" s="558"/>
      <c r="M6" s="878" t="s">
        <v>634</v>
      </c>
      <c r="N6" s="878"/>
      <c r="O6" s="878"/>
      <c r="P6" s="878"/>
      <c r="Q6" s="878"/>
      <c r="R6" s="878"/>
      <c r="S6" s="876"/>
      <c r="T6" s="558"/>
      <c r="U6" s="878" t="s">
        <v>635</v>
      </c>
      <c r="V6" s="878"/>
      <c r="W6" s="878"/>
      <c r="X6" s="878"/>
      <c r="Y6" s="878"/>
      <c r="Z6" s="878"/>
      <c r="AA6" s="899"/>
    </row>
    <row r="7" spans="1:27" s="562" customFormat="1" ht="38.25">
      <c r="A7" s="907"/>
      <c r="B7" s="908"/>
      <c r="C7" s="910"/>
      <c r="D7" s="556"/>
      <c r="E7" s="552" t="s">
        <v>636</v>
      </c>
      <c r="F7" s="526" t="s">
        <v>637</v>
      </c>
      <c r="G7" s="526" t="s">
        <v>638</v>
      </c>
      <c r="H7" s="589"/>
      <c r="I7" s="552" t="s">
        <v>636</v>
      </c>
      <c r="J7" s="526" t="s">
        <v>637</v>
      </c>
      <c r="K7" s="526" t="s">
        <v>638</v>
      </c>
      <c r="L7" s="553"/>
      <c r="M7" s="552" t="s">
        <v>636</v>
      </c>
      <c r="N7" s="526" t="s">
        <v>674</v>
      </c>
      <c r="O7" s="526" t="s">
        <v>675</v>
      </c>
      <c r="P7" s="526" t="s">
        <v>676</v>
      </c>
      <c r="Q7" s="526" t="s">
        <v>677</v>
      </c>
      <c r="R7" s="526" t="s">
        <v>678</v>
      </c>
      <c r="S7" s="526" t="s">
        <v>643</v>
      </c>
      <c r="T7" s="553"/>
      <c r="U7" s="552" t="s">
        <v>636</v>
      </c>
      <c r="V7" s="526" t="s">
        <v>674</v>
      </c>
      <c r="W7" s="526" t="s">
        <v>675</v>
      </c>
      <c r="X7" s="526" t="s">
        <v>676</v>
      </c>
      <c r="Y7" s="526" t="s">
        <v>677</v>
      </c>
      <c r="Z7" s="526" t="s">
        <v>678</v>
      </c>
      <c r="AA7" s="526" t="s">
        <v>643</v>
      </c>
    </row>
    <row r="8" spans="1:27">
      <c r="A8" s="588">
        <v>1</v>
      </c>
      <c r="B8" s="587" t="s">
        <v>614</v>
      </c>
      <c r="C8" s="761">
        <v>132605437.07179999</v>
      </c>
      <c r="D8" s="518">
        <v>105591638.07099999</v>
      </c>
      <c r="E8" s="518"/>
      <c r="F8" s="518"/>
      <c r="G8" s="518"/>
      <c r="H8" s="518">
        <v>23255686.1527</v>
      </c>
      <c r="I8" s="518">
        <v>2955.92</v>
      </c>
      <c r="J8" s="518">
        <v>194130.49</v>
      </c>
      <c r="K8" s="518"/>
      <c r="L8" s="518">
        <v>3758112.8481000001</v>
      </c>
      <c r="M8" s="518"/>
      <c r="N8" s="518">
        <v>335494.33</v>
      </c>
      <c r="O8" s="518"/>
      <c r="P8" s="518">
        <v>570486.22459999996</v>
      </c>
      <c r="Q8" s="518">
        <v>113563.0585</v>
      </c>
      <c r="R8" s="518"/>
      <c r="S8" s="518"/>
      <c r="T8" s="518"/>
      <c r="U8" s="518"/>
      <c r="V8" s="518"/>
      <c r="W8" s="518"/>
      <c r="X8" s="518"/>
      <c r="Y8" s="518"/>
      <c r="Z8" s="518"/>
      <c r="AA8" s="579"/>
    </row>
    <row r="9" spans="1:27">
      <c r="A9" s="585">
        <v>1.1000000000000001</v>
      </c>
      <c r="B9" s="586" t="s">
        <v>534</v>
      </c>
      <c r="C9" s="762">
        <v>119265184.0492</v>
      </c>
      <c r="D9" s="518">
        <v>92309809.058400005</v>
      </c>
      <c r="E9" s="518"/>
      <c r="F9" s="518"/>
      <c r="G9" s="518"/>
      <c r="H9" s="518">
        <v>23197262.142700002</v>
      </c>
      <c r="I9" s="518"/>
      <c r="J9" s="518">
        <v>148885.57999999999</v>
      </c>
      <c r="K9" s="518"/>
      <c r="L9" s="518">
        <v>3758112.8481000001</v>
      </c>
      <c r="M9" s="518"/>
      <c r="N9" s="518">
        <v>335494.33</v>
      </c>
      <c r="O9" s="518"/>
      <c r="P9" s="518">
        <v>570486.22459999996</v>
      </c>
      <c r="Q9" s="518">
        <v>113563.0585</v>
      </c>
      <c r="R9" s="518"/>
      <c r="S9" s="518"/>
      <c r="T9" s="518"/>
      <c r="U9" s="518"/>
      <c r="V9" s="518"/>
      <c r="W9" s="518"/>
      <c r="X9" s="518"/>
      <c r="Y9" s="518"/>
      <c r="Z9" s="518"/>
      <c r="AA9" s="579"/>
    </row>
    <row r="10" spans="1:27">
      <c r="A10" s="583" t="s">
        <v>536</v>
      </c>
      <c r="B10" s="584" t="s">
        <v>537</v>
      </c>
      <c r="C10" s="762">
        <v>119265184.0492</v>
      </c>
      <c r="D10" s="518">
        <v>92309809.058400005</v>
      </c>
      <c r="E10" s="518"/>
      <c r="F10" s="518"/>
      <c r="G10" s="518"/>
      <c r="H10" s="518">
        <v>23197262.142700002</v>
      </c>
      <c r="I10" s="518"/>
      <c r="J10" s="518">
        <v>148885.57999999999</v>
      </c>
      <c r="K10" s="518"/>
      <c r="L10" s="518">
        <v>3758112.8481000001</v>
      </c>
      <c r="M10" s="518"/>
      <c r="N10" s="518">
        <v>335494.33</v>
      </c>
      <c r="O10" s="518"/>
      <c r="P10" s="518">
        <v>570486.22459999996</v>
      </c>
      <c r="Q10" s="518">
        <v>113563.0585</v>
      </c>
      <c r="R10" s="518"/>
      <c r="S10" s="518"/>
      <c r="T10" s="518"/>
      <c r="U10" s="518"/>
      <c r="V10" s="518"/>
      <c r="W10" s="518"/>
      <c r="X10" s="518"/>
      <c r="Y10" s="518"/>
      <c r="Z10" s="518"/>
      <c r="AA10" s="579"/>
    </row>
    <row r="11" spans="1:27">
      <c r="A11" s="582" t="s">
        <v>539</v>
      </c>
      <c r="B11" s="581" t="s">
        <v>540</v>
      </c>
      <c r="C11" s="763">
        <v>63084004.410099998</v>
      </c>
      <c r="D11" s="518">
        <v>49388564.925099999</v>
      </c>
      <c r="E11" s="518"/>
      <c r="F11" s="518"/>
      <c r="G11" s="518"/>
      <c r="H11" s="518">
        <v>10995307.600400001</v>
      </c>
      <c r="I11" s="518"/>
      <c r="J11" s="518"/>
      <c r="K11" s="518"/>
      <c r="L11" s="518">
        <v>2700131.8846</v>
      </c>
      <c r="M11" s="518"/>
      <c r="N11" s="518">
        <v>85739.54</v>
      </c>
      <c r="O11" s="518"/>
      <c r="P11" s="518">
        <v>43265.184600000001</v>
      </c>
      <c r="Q11" s="518">
        <v>37971.360000000001</v>
      </c>
      <c r="R11" s="518"/>
      <c r="S11" s="518"/>
      <c r="T11" s="518"/>
      <c r="U11" s="518"/>
      <c r="V11" s="518"/>
      <c r="W11" s="518"/>
      <c r="X11" s="518"/>
      <c r="Y11" s="518"/>
      <c r="Z11" s="518"/>
      <c r="AA11" s="579"/>
    </row>
    <row r="12" spans="1:27">
      <c r="A12" s="582" t="s">
        <v>542</v>
      </c>
      <c r="B12" s="581" t="s">
        <v>543</v>
      </c>
      <c r="C12" s="763">
        <v>33376149.314100001</v>
      </c>
      <c r="D12" s="518">
        <v>23532252.7744</v>
      </c>
      <c r="E12" s="518"/>
      <c r="F12" s="518"/>
      <c r="G12" s="518"/>
      <c r="H12" s="518">
        <v>9295053.7928999998</v>
      </c>
      <c r="I12" s="518"/>
      <c r="J12" s="518">
        <v>140457.18</v>
      </c>
      <c r="K12" s="518"/>
      <c r="L12" s="518">
        <v>548842.74679999996</v>
      </c>
      <c r="M12" s="518"/>
      <c r="N12" s="518"/>
      <c r="O12" s="518"/>
      <c r="P12" s="518">
        <v>527221.04</v>
      </c>
      <c r="Q12" s="518">
        <v>4928.09</v>
      </c>
      <c r="R12" s="518"/>
      <c r="S12" s="518"/>
      <c r="T12" s="518"/>
      <c r="U12" s="518"/>
      <c r="V12" s="518"/>
      <c r="W12" s="518"/>
      <c r="X12" s="518"/>
      <c r="Y12" s="518"/>
      <c r="Z12" s="518"/>
      <c r="AA12" s="579"/>
    </row>
    <row r="13" spans="1:27">
      <c r="A13" s="582" t="s">
        <v>544</v>
      </c>
      <c r="B13" s="581" t="s">
        <v>545</v>
      </c>
      <c r="C13" s="763">
        <v>11641552.831599999</v>
      </c>
      <c r="D13" s="518">
        <v>11203078.2234</v>
      </c>
      <c r="E13" s="518"/>
      <c r="F13" s="518"/>
      <c r="G13" s="518"/>
      <c r="H13" s="518"/>
      <c r="I13" s="518"/>
      <c r="J13" s="518"/>
      <c r="K13" s="518"/>
      <c r="L13" s="518">
        <v>438474.60820000002</v>
      </c>
      <c r="M13" s="518"/>
      <c r="N13" s="518">
        <v>249754.79</v>
      </c>
      <c r="O13" s="518"/>
      <c r="P13" s="518"/>
      <c r="Q13" s="518"/>
      <c r="R13" s="518"/>
      <c r="S13" s="518"/>
      <c r="T13" s="518"/>
      <c r="U13" s="518"/>
      <c r="V13" s="518"/>
      <c r="W13" s="518"/>
      <c r="X13" s="518"/>
      <c r="Y13" s="518"/>
      <c r="Z13" s="518"/>
      <c r="AA13" s="579"/>
    </row>
    <row r="14" spans="1:27">
      <c r="A14" s="582" t="s">
        <v>546</v>
      </c>
      <c r="B14" s="581" t="s">
        <v>547</v>
      </c>
      <c r="C14" s="763">
        <v>11163477.4934</v>
      </c>
      <c r="D14" s="518">
        <v>8185913.1354999999</v>
      </c>
      <c r="E14" s="518"/>
      <c r="F14" s="518"/>
      <c r="G14" s="518"/>
      <c r="H14" s="518">
        <v>2906900.7494000001</v>
      </c>
      <c r="I14" s="518"/>
      <c r="J14" s="518">
        <v>8428.4</v>
      </c>
      <c r="K14" s="518"/>
      <c r="L14" s="518">
        <v>70663.608500000002</v>
      </c>
      <c r="M14" s="518"/>
      <c r="N14" s="518"/>
      <c r="O14" s="518"/>
      <c r="P14" s="518"/>
      <c r="Q14" s="518">
        <v>70663.608500000002</v>
      </c>
      <c r="R14" s="518"/>
      <c r="S14" s="518"/>
      <c r="T14" s="518"/>
      <c r="U14" s="518"/>
      <c r="V14" s="518"/>
      <c r="W14" s="518"/>
      <c r="X14" s="518"/>
      <c r="Y14" s="518"/>
      <c r="Z14" s="518"/>
      <c r="AA14" s="579"/>
    </row>
    <row r="15" spans="1:27">
      <c r="A15" s="580">
        <v>1.2</v>
      </c>
      <c r="B15" s="577" t="s">
        <v>548</v>
      </c>
      <c r="C15" s="763">
        <v>1443097.12</v>
      </c>
      <c r="D15" s="518">
        <v>292944.32</v>
      </c>
      <c r="E15" s="518"/>
      <c r="F15" s="518"/>
      <c r="G15" s="518"/>
      <c r="H15" s="518">
        <v>395795.21</v>
      </c>
      <c r="I15" s="518"/>
      <c r="J15" s="518">
        <v>6968.94</v>
      </c>
      <c r="K15" s="518"/>
      <c r="L15" s="518">
        <v>754357.59</v>
      </c>
      <c r="M15" s="518"/>
      <c r="N15" s="518">
        <v>29952.58</v>
      </c>
      <c r="O15" s="518"/>
      <c r="P15" s="518">
        <v>247402.4</v>
      </c>
      <c r="Q15" s="518">
        <v>37609.97</v>
      </c>
      <c r="R15" s="518"/>
      <c r="S15" s="518"/>
      <c r="T15" s="518"/>
      <c r="U15" s="518"/>
      <c r="V15" s="518"/>
      <c r="W15" s="518"/>
      <c r="X15" s="518"/>
      <c r="Y15" s="518"/>
      <c r="Z15" s="518"/>
      <c r="AA15" s="579"/>
    </row>
    <row r="16" spans="1:27">
      <c r="A16" s="578">
        <v>1.3</v>
      </c>
      <c r="B16" s="577" t="s">
        <v>679</v>
      </c>
      <c r="C16" s="764"/>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5"/>
    </row>
    <row r="17" spans="1:27" s="562" customFormat="1" ht="25.5">
      <c r="A17" s="573" t="s">
        <v>550</v>
      </c>
      <c r="B17" s="574" t="s">
        <v>551</v>
      </c>
      <c r="C17" s="765">
        <v>118023577.8106</v>
      </c>
      <c r="D17" s="519">
        <v>91999094.968999997</v>
      </c>
      <c r="E17" s="519"/>
      <c r="F17" s="519"/>
      <c r="G17" s="519"/>
      <c r="H17" s="519">
        <v>22266369.993500002</v>
      </c>
      <c r="I17" s="519"/>
      <c r="J17" s="519">
        <v>148885.57999999999</v>
      </c>
      <c r="K17" s="519"/>
      <c r="L17" s="519">
        <v>3758112.8481000001</v>
      </c>
      <c r="M17" s="519"/>
      <c r="N17" s="519">
        <v>335494.33</v>
      </c>
      <c r="O17" s="519"/>
      <c r="P17" s="519">
        <v>570486.22459999996</v>
      </c>
      <c r="Q17" s="519">
        <v>113563.0585</v>
      </c>
      <c r="R17" s="519"/>
      <c r="S17" s="519"/>
      <c r="T17" s="519"/>
      <c r="U17" s="519"/>
      <c r="V17" s="519"/>
      <c r="W17" s="519"/>
      <c r="X17" s="519"/>
      <c r="Y17" s="519"/>
      <c r="Z17" s="519"/>
      <c r="AA17" s="567"/>
    </row>
    <row r="18" spans="1:27" s="562" customFormat="1" ht="25.5">
      <c r="A18" s="570" t="s">
        <v>553</v>
      </c>
      <c r="B18" s="571" t="s">
        <v>554</v>
      </c>
      <c r="C18" s="766">
        <v>118023577.8106</v>
      </c>
      <c r="D18" s="519">
        <v>91999094.968999997</v>
      </c>
      <c r="E18" s="519"/>
      <c r="F18" s="519"/>
      <c r="G18" s="519"/>
      <c r="H18" s="519">
        <v>22266369.993500002</v>
      </c>
      <c r="I18" s="519"/>
      <c r="J18" s="519">
        <v>148885.57999999999</v>
      </c>
      <c r="K18" s="519"/>
      <c r="L18" s="519">
        <v>3758112.8481000001</v>
      </c>
      <c r="M18" s="519"/>
      <c r="N18" s="519">
        <v>335494.33</v>
      </c>
      <c r="O18" s="519"/>
      <c r="P18" s="519">
        <v>570486.22459999996</v>
      </c>
      <c r="Q18" s="519">
        <v>113563.0585</v>
      </c>
      <c r="R18" s="519"/>
      <c r="S18" s="519"/>
      <c r="T18" s="519"/>
      <c r="U18" s="519"/>
      <c r="V18" s="519"/>
      <c r="W18" s="519"/>
      <c r="X18" s="519"/>
      <c r="Y18" s="519"/>
      <c r="Z18" s="519"/>
      <c r="AA18" s="567"/>
    </row>
    <row r="19" spans="1:27" s="562" customFormat="1">
      <c r="A19" s="573" t="s">
        <v>556</v>
      </c>
      <c r="B19" s="572" t="s">
        <v>557</v>
      </c>
      <c r="C19" s="766">
        <v>181817036.87920001</v>
      </c>
      <c r="D19" s="519">
        <v>141841584.125</v>
      </c>
      <c r="E19" s="519"/>
      <c r="F19" s="519"/>
      <c r="G19" s="519"/>
      <c r="H19" s="519">
        <v>33342195.218800001</v>
      </c>
      <c r="I19" s="519"/>
      <c r="J19" s="519">
        <v>82919.512799999997</v>
      </c>
      <c r="K19" s="519"/>
      <c r="L19" s="519">
        <v>6633257.5354000004</v>
      </c>
      <c r="M19" s="519"/>
      <c r="N19" s="519">
        <v>312156.28989999997</v>
      </c>
      <c r="O19" s="519"/>
      <c r="P19" s="519">
        <v>1975415.1540000001</v>
      </c>
      <c r="Q19" s="519">
        <v>475193.87449999998</v>
      </c>
      <c r="R19" s="519"/>
      <c r="S19" s="519"/>
      <c r="T19" s="519"/>
      <c r="U19" s="519"/>
      <c r="V19" s="519"/>
      <c r="W19" s="519"/>
      <c r="X19" s="519"/>
      <c r="Y19" s="519"/>
      <c r="Z19" s="519"/>
      <c r="AA19" s="567"/>
    </row>
    <row r="20" spans="1:27" s="562" customFormat="1">
      <c r="A20" s="570" t="s">
        <v>559</v>
      </c>
      <c r="B20" s="571" t="s">
        <v>560</v>
      </c>
      <c r="C20" s="766">
        <v>181817036.87920001</v>
      </c>
      <c r="D20" s="519">
        <v>141841584.125</v>
      </c>
      <c r="E20" s="519"/>
      <c r="F20" s="519"/>
      <c r="G20" s="519"/>
      <c r="H20" s="519">
        <v>33342195.218800001</v>
      </c>
      <c r="I20" s="519"/>
      <c r="J20" s="519">
        <v>82919.512799999997</v>
      </c>
      <c r="K20" s="519"/>
      <c r="L20" s="519">
        <v>6633257.5354000004</v>
      </c>
      <c r="M20" s="519"/>
      <c r="N20" s="519">
        <v>312156.28989999997</v>
      </c>
      <c r="O20" s="519"/>
      <c r="P20" s="519">
        <v>1975415.1540000001</v>
      </c>
      <c r="Q20" s="519">
        <v>475193.87449999998</v>
      </c>
      <c r="R20" s="519"/>
      <c r="S20" s="519"/>
      <c r="T20" s="519"/>
      <c r="U20" s="519"/>
      <c r="V20" s="519"/>
      <c r="W20" s="519"/>
      <c r="X20" s="519"/>
      <c r="Y20" s="519"/>
      <c r="Z20" s="519"/>
      <c r="AA20" s="567"/>
    </row>
    <row r="21" spans="1:27" s="562" customFormat="1">
      <c r="A21" s="569">
        <v>1.4</v>
      </c>
      <c r="B21" s="568" t="s">
        <v>562</v>
      </c>
      <c r="C21" s="766"/>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67"/>
    </row>
    <row r="22" spans="1:27" s="562" customFormat="1">
      <c r="A22" s="566">
        <v>1.5</v>
      </c>
      <c r="B22" s="565" t="s">
        <v>564</v>
      </c>
      <c r="C22" s="767"/>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3"/>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Normal="100" workbookViewId="0">
      <selection activeCell="C7" sqref="C7:K33"/>
    </sheetView>
  </sheetViews>
  <sheetFormatPr defaultColWidth="9.140625" defaultRowHeight="12.75"/>
  <cols>
    <col min="1" max="1" width="11.85546875" style="529" bestFit="1" customWidth="1"/>
    <col min="2" max="2" width="61" style="529" customWidth="1"/>
    <col min="3" max="3" width="12.7109375" style="529" customWidth="1"/>
    <col min="4" max="5" width="16.140625" style="529" customWidth="1"/>
    <col min="6" max="6" width="16.140625" style="590" customWidth="1"/>
    <col min="7" max="7" width="25.28515625" style="590" customWidth="1"/>
    <col min="8" max="8" width="11.85546875" style="529" customWidth="1"/>
    <col min="9" max="11" width="16.140625" style="590" customWidth="1"/>
    <col min="12" max="12" width="26.28515625" style="590" customWidth="1"/>
    <col min="13" max="13" width="9.140625" style="529" customWidth="1"/>
    <col min="14" max="16384" width="9.140625" style="529"/>
  </cols>
  <sheetData>
    <row r="1" spans="1:12" ht="13.5">
      <c r="A1" s="421" t="s">
        <v>0</v>
      </c>
      <c r="B1" s="333" t="str">
        <f>Info!C2</f>
        <v>სს "ზირაათ ბანკი საქართველო"</v>
      </c>
      <c r="F1" s="529"/>
      <c r="G1" s="529"/>
      <c r="I1" s="529"/>
      <c r="J1" s="529"/>
      <c r="K1" s="529"/>
      <c r="L1" s="529"/>
    </row>
    <row r="2" spans="1:12">
      <c r="A2" s="423" t="s">
        <v>1</v>
      </c>
      <c r="B2" s="755">
        <f>'1. key ratios'!B2</f>
        <v>45291</v>
      </c>
      <c r="F2" s="529"/>
      <c r="G2" s="529"/>
      <c r="I2" s="529"/>
      <c r="J2" s="529"/>
      <c r="K2" s="529"/>
      <c r="L2" s="529"/>
    </row>
    <row r="3" spans="1:12">
      <c r="A3" s="424" t="s">
        <v>669</v>
      </c>
      <c r="F3" s="529"/>
      <c r="G3" s="529"/>
      <c r="I3" s="529"/>
      <c r="J3" s="529"/>
      <c r="K3" s="529"/>
      <c r="L3" s="529"/>
    </row>
    <row r="4" spans="1:12">
      <c r="F4" s="529"/>
      <c r="G4" s="529"/>
      <c r="I4" s="529"/>
      <c r="J4" s="529"/>
      <c r="K4" s="529"/>
      <c r="L4" s="529"/>
    </row>
    <row r="5" spans="1:12" ht="37.5" customHeight="1">
      <c r="A5" s="862" t="s">
        <v>670</v>
      </c>
      <c r="B5" s="863"/>
      <c r="C5" s="911" t="s">
        <v>194</v>
      </c>
      <c r="D5" s="912"/>
      <c r="E5" s="912"/>
      <c r="F5" s="912"/>
      <c r="G5" s="912"/>
      <c r="H5" s="911" t="s">
        <v>600</v>
      </c>
      <c r="I5" s="913"/>
      <c r="J5" s="913"/>
      <c r="K5" s="913"/>
      <c r="L5" s="914"/>
    </row>
    <row r="6" spans="1:12" ht="39.6" customHeight="1">
      <c r="A6" s="866"/>
      <c r="B6" s="867"/>
      <c r="C6" s="430"/>
      <c r="D6" s="527" t="s">
        <v>632</v>
      </c>
      <c r="E6" s="527" t="s">
        <v>633</v>
      </c>
      <c r="F6" s="527" t="s">
        <v>634</v>
      </c>
      <c r="G6" s="527" t="s">
        <v>635</v>
      </c>
      <c r="H6" s="594"/>
      <c r="I6" s="527" t="s">
        <v>632</v>
      </c>
      <c r="J6" s="527" t="s">
        <v>633</v>
      </c>
      <c r="K6" s="527" t="s">
        <v>634</v>
      </c>
      <c r="L6" s="527" t="s">
        <v>635</v>
      </c>
    </row>
    <row r="7" spans="1:12">
      <c r="A7" s="518">
        <v>1</v>
      </c>
      <c r="B7" s="533" t="s">
        <v>202</v>
      </c>
      <c r="C7" s="678">
        <v>5127758.8463000003</v>
      </c>
      <c r="D7" s="518">
        <v>5073509.7663000003</v>
      </c>
      <c r="E7" s="518">
        <v>54249.08</v>
      </c>
      <c r="F7" s="593"/>
      <c r="G7" s="593"/>
      <c r="H7" s="678">
        <v>22532.239999999998</v>
      </c>
      <c r="I7" s="518">
        <v>20356.46</v>
      </c>
      <c r="J7" s="518">
        <v>2175.7800000000002</v>
      </c>
      <c r="K7" s="593"/>
      <c r="L7" s="593"/>
    </row>
    <row r="8" spans="1:12">
      <c r="A8" s="518">
        <v>2</v>
      </c>
      <c r="B8" s="533" t="s">
        <v>203</v>
      </c>
      <c r="C8" s="678">
        <v>1224579.0825</v>
      </c>
      <c r="D8" s="518">
        <v>1215678.5925</v>
      </c>
      <c r="E8" s="518">
        <v>8900.49</v>
      </c>
      <c r="F8" s="526"/>
      <c r="G8" s="526"/>
      <c r="H8" s="678">
        <v>4056.16</v>
      </c>
      <c r="I8" s="518">
        <v>3698.88</v>
      </c>
      <c r="J8" s="518">
        <v>357.28</v>
      </c>
      <c r="K8" s="674"/>
      <c r="L8" s="674"/>
    </row>
    <row r="9" spans="1:12">
      <c r="A9" s="518">
        <v>3</v>
      </c>
      <c r="B9" s="533" t="s">
        <v>204</v>
      </c>
      <c r="C9" s="678">
        <v>0</v>
      </c>
      <c r="D9" s="518"/>
      <c r="E9" s="518"/>
      <c r="F9" s="528"/>
      <c r="G9" s="528"/>
      <c r="H9" s="678">
        <v>0</v>
      </c>
      <c r="I9" s="518"/>
      <c r="J9" s="518"/>
      <c r="K9" s="528"/>
      <c r="L9" s="528"/>
    </row>
    <row r="10" spans="1:12">
      <c r="A10" s="518">
        <v>4</v>
      </c>
      <c r="B10" s="533" t="s">
        <v>205</v>
      </c>
      <c r="C10" s="678">
        <v>6369731.3695999999</v>
      </c>
      <c r="D10" s="518">
        <v>6215223.5795999998</v>
      </c>
      <c r="E10" s="518">
        <v>154507.79</v>
      </c>
      <c r="F10" s="528"/>
      <c r="G10" s="528"/>
      <c r="H10" s="678">
        <v>8715.33</v>
      </c>
      <c r="I10" s="518">
        <v>4885.97</v>
      </c>
      <c r="J10" s="518">
        <v>3829.36</v>
      </c>
      <c r="K10" s="528"/>
      <c r="L10" s="528"/>
    </row>
    <row r="11" spans="1:12">
      <c r="A11" s="518">
        <v>5</v>
      </c>
      <c r="B11" s="533" t="s">
        <v>206</v>
      </c>
      <c r="C11" s="678">
        <v>4643647.1977999993</v>
      </c>
      <c r="D11" s="518">
        <v>3090761.1985999998</v>
      </c>
      <c r="E11" s="518">
        <v>796575.8</v>
      </c>
      <c r="F11" s="528">
        <v>756310.19920000003</v>
      </c>
      <c r="G11" s="528"/>
      <c r="H11" s="678">
        <v>172968.86000000002</v>
      </c>
      <c r="I11" s="518">
        <v>19832.689999999999</v>
      </c>
      <c r="J11" s="518">
        <v>12033.79</v>
      </c>
      <c r="K11" s="528">
        <v>141102.38</v>
      </c>
      <c r="L11" s="528"/>
    </row>
    <row r="12" spans="1:12">
      <c r="A12" s="518">
        <v>6</v>
      </c>
      <c r="B12" s="533" t="s">
        <v>207</v>
      </c>
      <c r="C12" s="678">
        <v>10734891.873</v>
      </c>
      <c r="D12" s="518">
        <v>8692686.9612000007</v>
      </c>
      <c r="E12" s="518">
        <v>2042204.9117999999</v>
      </c>
      <c r="F12" s="528"/>
      <c r="G12" s="528"/>
      <c r="H12" s="678">
        <v>69265.06</v>
      </c>
      <c r="I12" s="518">
        <v>30194.89</v>
      </c>
      <c r="J12" s="518">
        <v>39070.17</v>
      </c>
      <c r="K12" s="528"/>
      <c r="L12" s="528"/>
    </row>
    <row r="13" spans="1:12">
      <c r="A13" s="518">
        <v>7</v>
      </c>
      <c r="B13" s="533" t="s">
        <v>208</v>
      </c>
      <c r="C13" s="678">
        <v>12576555.471100001</v>
      </c>
      <c r="D13" s="518">
        <v>5027121.3832</v>
      </c>
      <c r="E13" s="518">
        <v>7380784.9632999999</v>
      </c>
      <c r="F13" s="528">
        <v>168649.12460000001</v>
      </c>
      <c r="G13" s="528"/>
      <c r="H13" s="678">
        <v>157244.97</v>
      </c>
      <c r="I13" s="518">
        <v>21103.13</v>
      </c>
      <c r="J13" s="518">
        <v>121982.13</v>
      </c>
      <c r="K13" s="528">
        <v>14159.71</v>
      </c>
      <c r="L13" s="528"/>
    </row>
    <row r="14" spans="1:12">
      <c r="A14" s="518">
        <v>8</v>
      </c>
      <c r="B14" s="533" t="s">
        <v>209</v>
      </c>
      <c r="C14" s="678">
        <v>3410889.6343999999</v>
      </c>
      <c r="D14" s="518">
        <v>3228171.7143999999</v>
      </c>
      <c r="E14" s="518"/>
      <c r="F14" s="528">
        <v>182717.92</v>
      </c>
      <c r="G14" s="528"/>
      <c r="H14" s="678">
        <v>26036.78</v>
      </c>
      <c r="I14" s="518">
        <v>10695.87</v>
      </c>
      <c r="J14" s="518"/>
      <c r="K14" s="528">
        <v>15340.91</v>
      </c>
      <c r="L14" s="528"/>
    </row>
    <row r="15" spans="1:12">
      <c r="A15" s="518">
        <v>9</v>
      </c>
      <c r="B15" s="533" t="s">
        <v>210</v>
      </c>
      <c r="C15" s="678">
        <v>2657204.2412999999</v>
      </c>
      <c r="D15" s="518">
        <v>2657204.2412999999</v>
      </c>
      <c r="E15" s="518"/>
      <c r="F15" s="528"/>
      <c r="G15" s="528"/>
      <c r="H15" s="678">
        <v>16775.07</v>
      </c>
      <c r="I15" s="518">
        <v>16775.07</v>
      </c>
      <c r="J15" s="518"/>
      <c r="K15" s="528"/>
      <c r="L15" s="528"/>
    </row>
    <row r="16" spans="1:12" ht="25.5">
      <c r="A16" s="518">
        <v>10</v>
      </c>
      <c r="B16" s="533" t="s">
        <v>211</v>
      </c>
      <c r="C16" s="678">
        <v>2807234.6965000001</v>
      </c>
      <c r="D16" s="518">
        <v>1415096.9885</v>
      </c>
      <c r="E16" s="518"/>
      <c r="F16" s="528">
        <v>1392137.7080000001</v>
      </c>
      <c r="G16" s="528"/>
      <c r="H16" s="678">
        <v>229964.99</v>
      </c>
      <c r="I16" s="518">
        <v>3064.75</v>
      </c>
      <c r="J16" s="518"/>
      <c r="K16" s="528">
        <v>226900.24</v>
      </c>
      <c r="L16" s="528"/>
    </row>
    <row r="17" spans="1:12">
      <c r="A17" s="518">
        <v>11</v>
      </c>
      <c r="B17" s="533" t="s">
        <v>212</v>
      </c>
      <c r="C17" s="678">
        <v>5039441.1160000004</v>
      </c>
      <c r="D17" s="518">
        <v>5039441.1160000004</v>
      </c>
      <c r="E17" s="518"/>
      <c r="F17" s="528"/>
      <c r="G17" s="528"/>
      <c r="H17" s="678">
        <v>7293.17</v>
      </c>
      <c r="I17" s="518">
        <v>7293.17</v>
      </c>
      <c r="J17" s="518"/>
      <c r="K17" s="528"/>
      <c r="L17" s="528"/>
    </row>
    <row r="18" spans="1:12">
      <c r="A18" s="518">
        <v>12</v>
      </c>
      <c r="B18" s="533" t="s">
        <v>213</v>
      </c>
      <c r="C18" s="678">
        <v>21573781.512200002</v>
      </c>
      <c r="D18" s="518">
        <v>20023892.516100001</v>
      </c>
      <c r="E18" s="518">
        <v>968372.11800000002</v>
      </c>
      <c r="F18" s="528">
        <v>581516.87809999997</v>
      </c>
      <c r="G18" s="528"/>
      <c r="H18" s="678">
        <v>225445.61</v>
      </c>
      <c r="I18" s="518">
        <v>103061.97</v>
      </c>
      <c r="J18" s="518">
        <v>13028.23</v>
      </c>
      <c r="K18" s="528">
        <v>109355.41</v>
      </c>
      <c r="L18" s="528"/>
    </row>
    <row r="19" spans="1:12">
      <c r="A19" s="518">
        <v>13</v>
      </c>
      <c r="B19" s="533" t="s">
        <v>214</v>
      </c>
      <c r="C19" s="678">
        <v>12611774.9112</v>
      </c>
      <c r="D19" s="518">
        <v>6651863.6001000004</v>
      </c>
      <c r="E19" s="518">
        <v>5959911.3110999996</v>
      </c>
      <c r="F19" s="528"/>
      <c r="G19" s="528"/>
      <c r="H19" s="678">
        <v>98323.32</v>
      </c>
      <c r="I19" s="518">
        <v>7051.82</v>
      </c>
      <c r="J19" s="518">
        <v>91271.5</v>
      </c>
      <c r="K19" s="528"/>
      <c r="L19" s="528"/>
    </row>
    <row r="20" spans="1:12">
      <c r="A20" s="518">
        <v>14</v>
      </c>
      <c r="B20" s="533" t="s">
        <v>215</v>
      </c>
      <c r="C20" s="678">
        <v>4696109.68</v>
      </c>
      <c r="D20" s="518">
        <v>596984.43999999994</v>
      </c>
      <c r="E20" s="518">
        <v>4099125.24</v>
      </c>
      <c r="F20" s="528"/>
      <c r="G20" s="528"/>
      <c r="H20" s="678">
        <v>80319.06</v>
      </c>
      <c r="I20" s="518">
        <v>1131.92</v>
      </c>
      <c r="J20" s="518">
        <v>79187.14</v>
      </c>
      <c r="K20" s="528"/>
      <c r="L20" s="528"/>
    </row>
    <row r="21" spans="1:12">
      <c r="A21" s="518">
        <v>15</v>
      </c>
      <c r="B21" s="533" t="s">
        <v>216</v>
      </c>
      <c r="C21" s="678">
        <v>6582295.5700000003</v>
      </c>
      <c r="D21" s="518">
        <v>6582295.5700000003</v>
      </c>
      <c r="E21" s="518"/>
      <c r="F21" s="528"/>
      <c r="G21" s="528"/>
      <c r="H21" s="678">
        <v>11366.63</v>
      </c>
      <c r="I21" s="518">
        <v>11366.63</v>
      </c>
      <c r="J21" s="518"/>
      <c r="K21" s="528"/>
      <c r="L21" s="528"/>
    </row>
    <row r="22" spans="1:12">
      <c r="A22" s="518">
        <v>16</v>
      </c>
      <c r="B22" s="533" t="s">
        <v>217</v>
      </c>
      <c r="C22" s="678">
        <v>0</v>
      </c>
      <c r="D22" s="518"/>
      <c r="E22" s="518"/>
      <c r="F22" s="528"/>
      <c r="G22" s="528"/>
      <c r="H22" s="678">
        <v>0</v>
      </c>
      <c r="I22" s="518"/>
      <c r="J22" s="518"/>
      <c r="K22" s="528"/>
      <c r="L22" s="528"/>
    </row>
    <row r="23" spans="1:12">
      <c r="A23" s="518">
        <v>17</v>
      </c>
      <c r="B23" s="533" t="s">
        <v>218</v>
      </c>
      <c r="C23" s="678">
        <v>2030637.7947</v>
      </c>
      <c r="D23" s="518">
        <v>1371607.6347000001</v>
      </c>
      <c r="E23" s="518">
        <v>131809.12</v>
      </c>
      <c r="F23" s="528">
        <v>527221.04</v>
      </c>
      <c r="G23" s="528"/>
      <c r="H23" s="678">
        <v>227403.78</v>
      </c>
      <c r="I23" s="518">
        <v>3179.06</v>
      </c>
      <c r="J23" s="518">
        <v>1933.26</v>
      </c>
      <c r="K23" s="528">
        <v>222291.46</v>
      </c>
      <c r="L23" s="528"/>
    </row>
    <row r="24" spans="1:12">
      <c r="A24" s="518">
        <v>18</v>
      </c>
      <c r="B24" s="533" t="s">
        <v>219</v>
      </c>
      <c r="C24" s="678">
        <v>0</v>
      </c>
      <c r="D24" s="518"/>
      <c r="E24" s="518"/>
      <c r="F24" s="528"/>
      <c r="G24" s="528"/>
      <c r="H24" s="678">
        <v>0</v>
      </c>
      <c r="I24" s="518"/>
      <c r="J24" s="518"/>
      <c r="K24" s="528"/>
      <c r="L24" s="528"/>
    </row>
    <row r="25" spans="1:12">
      <c r="A25" s="518">
        <v>19</v>
      </c>
      <c r="B25" s="533" t="s">
        <v>220</v>
      </c>
      <c r="C25" s="678">
        <v>0</v>
      </c>
      <c r="D25" s="518"/>
      <c r="E25" s="518"/>
      <c r="F25" s="528"/>
      <c r="G25" s="528"/>
      <c r="H25" s="678">
        <v>0</v>
      </c>
      <c r="I25" s="518"/>
      <c r="J25" s="518"/>
      <c r="K25" s="528"/>
      <c r="L25" s="528"/>
    </row>
    <row r="26" spans="1:12">
      <c r="A26" s="518">
        <v>20</v>
      </c>
      <c r="B26" s="533" t="s">
        <v>221</v>
      </c>
      <c r="C26" s="678">
        <v>235438.94</v>
      </c>
      <c r="D26" s="518">
        <v>235438.94</v>
      </c>
      <c r="E26" s="518"/>
      <c r="F26" s="528"/>
      <c r="G26" s="528"/>
      <c r="H26" s="678">
        <v>284.06</v>
      </c>
      <c r="I26" s="518">
        <v>284.06</v>
      </c>
      <c r="J26" s="518"/>
      <c r="K26" s="528"/>
      <c r="L26" s="528"/>
    </row>
    <row r="27" spans="1:12">
      <c r="A27" s="518">
        <v>21</v>
      </c>
      <c r="B27" s="533" t="s">
        <v>222</v>
      </c>
      <c r="C27" s="678">
        <v>156378.21</v>
      </c>
      <c r="D27" s="518">
        <v>151450.12</v>
      </c>
      <c r="E27" s="518"/>
      <c r="F27" s="528">
        <v>4928.09</v>
      </c>
      <c r="G27" s="528"/>
      <c r="H27" s="678">
        <v>3060.1499999999996</v>
      </c>
      <c r="I27" s="518">
        <v>199.91</v>
      </c>
      <c r="J27" s="518"/>
      <c r="K27" s="528">
        <v>2860.24</v>
      </c>
      <c r="L27" s="528"/>
    </row>
    <row r="28" spans="1:12">
      <c r="A28" s="518">
        <v>22</v>
      </c>
      <c r="B28" s="533" t="s">
        <v>223</v>
      </c>
      <c r="C28" s="678">
        <v>10007.68</v>
      </c>
      <c r="D28" s="518">
        <v>10007.68</v>
      </c>
      <c r="E28" s="518"/>
      <c r="F28" s="528"/>
      <c r="G28" s="528"/>
      <c r="H28" s="678">
        <v>7.63</v>
      </c>
      <c r="I28" s="518">
        <v>7.63</v>
      </c>
      <c r="J28" s="518"/>
      <c r="K28" s="528"/>
      <c r="L28" s="528"/>
    </row>
    <row r="29" spans="1:12">
      <c r="A29" s="518">
        <v>23</v>
      </c>
      <c r="B29" s="533" t="s">
        <v>224</v>
      </c>
      <c r="C29" s="678">
        <v>19584374.809900001</v>
      </c>
      <c r="D29" s="518">
        <v>17964153.143199999</v>
      </c>
      <c r="E29" s="518">
        <v>1475589.7785</v>
      </c>
      <c r="F29" s="528">
        <v>144631.88819999999</v>
      </c>
      <c r="G29" s="528"/>
      <c r="H29" s="678">
        <v>117174.22</v>
      </c>
      <c r="I29" s="518">
        <v>69561.53</v>
      </c>
      <c r="J29" s="518">
        <v>25265.45</v>
      </c>
      <c r="K29" s="528">
        <v>22347.24</v>
      </c>
      <c r="L29" s="528"/>
    </row>
    <row r="30" spans="1:12">
      <c r="A30" s="518">
        <v>24</v>
      </c>
      <c r="B30" s="533" t="s">
        <v>225</v>
      </c>
      <c r="C30" s="678">
        <v>8286.19</v>
      </c>
      <c r="D30" s="518">
        <v>8286.19</v>
      </c>
      <c r="E30" s="518"/>
      <c r="F30" s="528"/>
      <c r="G30" s="528"/>
      <c r="H30" s="678">
        <v>6.33</v>
      </c>
      <c r="I30" s="518">
        <v>6.33</v>
      </c>
      <c r="J30" s="518"/>
      <c r="K30" s="528"/>
      <c r="L30" s="528"/>
    </row>
    <row r="31" spans="1:12">
      <c r="A31" s="518">
        <v>25</v>
      </c>
      <c r="B31" s="533" t="s">
        <v>226</v>
      </c>
      <c r="C31" s="678">
        <v>10524418.245300001</v>
      </c>
      <c r="D31" s="518">
        <v>10340762.6953</v>
      </c>
      <c r="E31" s="518">
        <v>183655.55</v>
      </c>
      <c r="F31" s="528"/>
      <c r="G31" s="528"/>
      <c r="H31" s="678">
        <v>18924.71</v>
      </c>
      <c r="I31" s="518">
        <v>11435.52</v>
      </c>
      <c r="J31" s="518">
        <v>7489.19</v>
      </c>
      <c r="K31" s="528"/>
      <c r="L31" s="528"/>
    </row>
    <row r="32" spans="1:12">
      <c r="A32" s="518">
        <v>26</v>
      </c>
      <c r="B32" s="533" t="s">
        <v>671</v>
      </c>
      <c r="C32" s="678">
        <v>0</v>
      </c>
      <c r="D32" s="518"/>
      <c r="E32" s="518"/>
      <c r="F32" s="528"/>
      <c r="G32" s="528"/>
      <c r="H32" s="678">
        <v>0</v>
      </c>
      <c r="I32" s="518"/>
      <c r="J32" s="518"/>
      <c r="K32" s="528"/>
      <c r="L32" s="528"/>
    </row>
    <row r="33" spans="1:12">
      <c r="A33" s="518">
        <v>27</v>
      </c>
      <c r="B33" s="592" t="s">
        <v>8</v>
      </c>
      <c r="C33" s="678">
        <v>132605437.07180002</v>
      </c>
      <c r="D33" s="676">
        <v>105591638.07100001</v>
      </c>
      <c r="E33" s="676">
        <v>23255686.152700003</v>
      </c>
      <c r="F33" s="676">
        <v>3758112.8480999996</v>
      </c>
      <c r="G33" s="676">
        <v>0</v>
      </c>
      <c r="H33" s="678">
        <v>1497168.13</v>
      </c>
      <c r="I33" s="676">
        <v>345187.26000000007</v>
      </c>
      <c r="J33" s="676">
        <v>397623.28</v>
      </c>
      <c r="K33" s="676">
        <v>754357.59</v>
      </c>
      <c r="L33" s="676">
        <v>0</v>
      </c>
    </row>
    <row r="34" spans="1:12">
      <c r="A34" s="548"/>
      <c r="B34" s="548"/>
      <c r="C34" s="548"/>
      <c r="D34" s="548"/>
      <c r="E34" s="548"/>
      <c r="H34" s="548"/>
    </row>
    <row r="35" spans="1:12">
      <c r="A35" s="548"/>
      <c r="B35" s="591"/>
      <c r="C35" s="591"/>
      <c r="D35" s="548"/>
      <c r="E35" s="548"/>
      <c r="H35" s="54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C1" zoomScaleNormal="100" workbookViewId="0">
      <selection activeCell="C6" sqref="C6:K11"/>
    </sheetView>
  </sheetViews>
  <sheetFormatPr defaultColWidth="8.7109375" defaultRowHeight="12"/>
  <cols>
    <col min="1" max="1" width="11.85546875" style="431" bestFit="1" customWidth="1"/>
    <col min="2" max="2" width="90.7109375" style="431" customWidth="1"/>
    <col min="3" max="3" width="19.5703125" style="431" bestFit="1" customWidth="1"/>
    <col min="4" max="4" width="19.7109375" style="431" customWidth="1"/>
    <col min="5" max="5" width="24.5703125" style="431" bestFit="1" customWidth="1"/>
    <col min="6" max="6" width="21.7109375" style="431" customWidth="1"/>
    <col min="7" max="7" width="19.5703125" style="431" bestFit="1" customWidth="1"/>
    <col min="8" max="8" width="20.7109375" style="431" customWidth="1"/>
    <col min="9" max="9" width="19.85546875" style="431" customWidth="1"/>
    <col min="10" max="10" width="19.5703125" style="431" bestFit="1" customWidth="1"/>
    <col min="11" max="11" width="22.85546875" style="431" bestFit="1" customWidth="1"/>
    <col min="12" max="12" width="8.7109375" style="431" customWidth="1"/>
    <col min="13" max="16384" width="8.7109375" style="431"/>
  </cols>
  <sheetData>
    <row r="1" spans="1:11" s="422" customFormat="1" ht="13.5">
      <c r="A1" s="421" t="s">
        <v>0</v>
      </c>
      <c r="B1" s="333" t="str">
        <f>Info!C2</f>
        <v>სს "ზირაათ ბანკი საქართველო"</v>
      </c>
      <c r="C1" s="529"/>
      <c r="D1" s="529"/>
      <c r="E1" s="529"/>
      <c r="F1" s="529"/>
      <c r="G1" s="529"/>
      <c r="H1" s="529"/>
      <c r="I1" s="529"/>
      <c r="J1" s="529"/>
      <c r="K1" s="529"/>
    </row>
    <row r="2" spans="1:11" s="422" customFormat="1" ht="12.75">
      <c r="A2" s="423" t="s">
        <v>1</v>
      </c>
      <c r="B2" s="755">
        <f>'1. key ratios'!B2</f>
        <v>45291</v>
      </c>
      <c r="C2" s="529"/>
      <c r="D2" s="529"/>
      <c r="E2" s="529"/>
      <c r="F2" s="529"/>
      <c r="G2" s="529"/>
      <c r="H2" s="529"/>
      <c r="I2" s="529"/>
      <c r="J2" s="529"/>
      <c r="K2" s="529"/>
    </row>
    <row r="3" spans="1:11" s="422" customFormat="1" ht="12.75">
      <c r="A3" s="424" t="s">
        <v>650</v>
      </c>
      <c r="B3" s="529"/>
      <c r="C3" s="529"/>
      <c r="D3" s="529"/>
      <c r="E3" s="529"/>
      <c r="F3" s="529"/>
      <c r="G3" s="529"/>
      <c r="H3" s="529"/>
      <c r="I3" s="529"/>
      <c r="J3" s="529"/>
      <c r="K3" s="529"/>
    </row>
    <row r="4" spans="1:11">
      <c r="A4" s="599"/>
      <c r="B4" s="599"/>
      <c r="C4" s="598" t="s">
        <v>187</v>
      </c>
      <c r="D4" s="598" t="s">
        <v>188</v>
      </c>
      <c r="E4" s="598" t="s">
        <v>189</v>
      </c>
      <c r="F4" s="598" t="s">
        <v>190</v>
      </c>
      <c r="G4" s="598" t="s">
        <v>191</v>
      </c>
      <c r="H4" s="598" t="s">
        <v>192</v>
      </c>
      <c r="I4" s="598" t="s">
        <v>651</v>
      </c>
      <c r="J4" s="598" t="s">
        <v>652</v>
      </c>
      <c r="K4" s="598" t="s">
        <v>653</v>
      </c>
    </row>
    <row r="5" spans="1:11" ht="104.1" customHeight="1">
      <c r="A5" s="915" t="s">
        <v>654</v>
      </c>
      <c r="B5" s="916"/>
      <c r="C5" s="597" t="s">
        <v>655</v>
      </c>
      <c r="D5" s="597" t="s">
        <v>656</v>
      </c>
      <c r="E5" s="597" t="s">
        <v>657</v>
      </c>
      <c r="F5" s="597" t="s">
        <v>658</v>
      </c>
      <c r="G5" s="597" t="s">
        <v>659</v>
      </c>
      <c r="H5" s="597" t="s">
        <v>660</v>
      </c>
      <c r="I5" s="597" t="s">
        <v>661</v>
      </c>
      <c r="J5" s="597" t="s">
        <v>662</v>
      </c>
      <c r="K5" s="597" t="s">
        <v>663</v>
      </c>
    </row>
    <row r="6" spans="1:11" ht="12.75">
      <c r="A6" s="518">
        <v>1</v>
      </c>
      <c r="B6" s="518" t="s">
        <v>664</v>
      </c>
      <c r="C6" s="518"/>
      <c r="D6" s="518"/>
      <c r="E6" s="518"/>
      <c r="F6" s="518"/>
      <c r="G6" s="518">
        <v>118023577.8106</v>
      </c>
      <c r="H6" s="518"/>
      <c r="I6" s="518"/>
      <c r="J6" s="518">
        <v>11389106.874299999</v>
      </c>
      <c r="K6" s="518">
        <v>3192752.3868999998</v>
      </c>
    </row>
    <row r="7" spans="1:11" ht="12.75">
      <c r="A7" s="518">
        <v>2</v>
      </c>
      <c r="B7" s="519" t="s">
        <v>665</v>
      </c>
      <c r="C7" s="518"/>
      <c r="D7" s="518"/>
      <c r="E7" s="518"/>
      <c r="F7" s="518"/>
      <c r="G7" s="518"/>
      <c r="H7" s="518"/>
      <c r="I7" s="518"/>
      <c r="J7" s="518"/>
      <c r="K7" s="518"/>
    </row>
    <row r="8" spans="1:11" ht="12.75">
      <c r="A8" s="518">
        <v>3</v>
      </c>
      <c r="B8" s="519" t="s">
        <v>645</v>
      </c>
      <c r="C8" s="518">
        <v>4574423.6222000001</v>
      </c>
      <c r="D8" s="518"/>
      <c r="E8" s="518">
        <v>24905851.933499999</v>
      </c>
      <c r="F8" s="518"/>
      <c r="G8" s="518">
        <v>16838223.458299998</v>
      </c>
      <c r="H8" s="518"/>
      <c r="I8" s="518">
        <v>406.82549999999998</v>
      </c>
      <c r="J8" s="518">
        <v>12094464.5085</v>
      </c>
      <c r="K8" s="518">
        <v>115157.4056</v>
      </c>
    </row>
    <row r="9" spans="1:11" ht="12.75">
      <c r="A9" s="518">
        <v>4</v>
      </c>
      <c r="B9" s="549" t="s">
        <v>666</v>
      </c>
      <c r="C9" s="596"/>
      <c r="D9" s="596"/>
      <c r="E9" s="596"/>
      <c r="F9" s="596"/>
      <c r="G9" s="596">
        <v>3758112.8481000001</v>
      </c>
      <c r="H9" s="596"/>
      <c r="I9" s="596"/>
      <c r="J9" s="596"/>
      <c r="K9" s="596"/>
    </row>
    <row r="10" spans="1:11" ht="12.75">
      <c r="A10" s="518">
        <v>5</v>
      </c>
      <c r="B10" s="539" t="s">
        <v>667</v>
      </c>
      <c r="C10" s="596"/>
      <c r="D10" s="596"/>
      <c r="E10" s="596"/>
      <c r="F10" s="596"/>
      <c r="G10" s="596"/>
      <c r="H10" s="596"/>
      <c r="I10" s="596"/>
      <c r="J10" s="596"/>
      <c r="K10" s="596"/>
    </row>
    <row r="11" spans="1:11" ht="12.75">
      <c r="A11" s="518">
        <v>6</v>
      </c>
      <c r="B11" s="539" t="s">
        <v>668</v>
      </c>
      <c r="C11" s="596"/>
      <c r="D11" s="596"/>
      <c r="E11" s="596"/>
      <c r="F11" s="596"/>
      <c r="G11" s="596"/>
      <c r="H11" s="596"/>
      <c r="I11" s="596"/>
      <c r="J11" s="596"/>
      <c r="K11" s="596"/>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Normal="100" workbookViewId="0">
      <selection activeCell="D14" sqref="D14"/>
    </sheetView>
  </sheetViews>
  <sheetFormatPr defaultColWidth="8.7109375" defaultRowHeight="15"/>
  <cols>
    <col min="1" max="1" width="10" style="600" bestFit="1" customWidth="1"/>
    <col min="2" max="2" width="71.7109375" style="600" customWidth="1"/>
    <col min="3" max="3" width="10.5703125" style="600" bestFit="1" customWidth="1"/>
    <col min="4" max="5" width="15.140625" style="600" bestFit="1" customWidth="1"/>
    <col min="6" max="6" width="15.5703125" style="600" customWidth="1"/>
    <col min="7" max="7" width="25.85546875" style="600" customWidth="1"/>
    <col min="8" max="8" width="10.5703125" style="600" bestFit="1" customWidth="1"/>
    <col min="9" max="10" width="15.140625" style="600" bestFit="1" customWidth="1"/>
    <col min="11" max="11" width="15.5703125" style="600" customWidth="1"/>
    <col min="12" max="12" width="25.85546875" style="600" customWidth="1"/>
    <col min="13" max="13" width="10.5703125" style="600" bestFit="1" customWidth="1"/>
    <col min="14" max="15" width="15.140625" style="600" bestFit="1" customWidth="1"/>
    <col min="16" max="16" width="15.5703125" style="600" customWidth="1"/>
    <col min="17" max="17" width="25.85546875" style="600" customWidth="1"/>
    <col min="18" max="18" width="10.7109375" style="600" customWidth="1"/>
    <col min="19" max="19" width="29.5703125" style="600" customWidth="1"/>
    <col min="20" max="20" width="28.28515625" style="600" customWidth="1"/>
    <col min="21" max="21" width="27.42578125" style="600" customWidth="1"/>
    <col min="22" max="22" width="24.28515625" style="600" customWidth="1"/>
    <col min="23" max="23" width="8.7109375" style="600" customWidth="1"/>
    <col min="24" max="16384" width="8.7109375" style="600"/>
  </cols>
  <sheetData>
    <row r="1" spans="1:22">
      <c r="A1" s="421" t="s">
        <v>0</v>
      </c>
      <c r="B1" s="333" t="str">
        <f>Info!C2</f>
        <v>სს "ზირაათ ბანკი საქართველო"</v>
      </c>
    </row>
    <row r="2" spans="1:22">
      <c r="A2" s="423" t="s">
        <v>1</v>
      </c>
      <c r="B2" s="755">
        <f>'1. key ratios'!B2</f>
        <v>45291</v>
      </c>
    </row>
    <row r="3" spans="1:22">
      <c r="A3" s="424" t="s">
        <v>646</v>
      </c>
      <c r="B3" s="529"/>
    </row>
    <row r="4" spans="1:22">
      <c r="A4" s="424"/>
      <c r="B4" s="529"/>
    </row>
    <row r="5" spans="1:22" ht="24.75" customHeight="1">
      <c r="A5" s="917" t="s">
        <v>647</v>
      </c>
      <c r="B5" s="917"/>
      <c r="C5" s="919" t="s">
        <v>596</v>
      </c>
      <c r="D5" s="919"/>
      <c r="E5" s="919"/>
      <c r="F5" s="919"/>
      <c r="G5" s="919"/>
      <c r="H5" s="919" t="s">
        <v>194</v>
      </c>
      <c r="I5" s="919"/>
      <c r="J5" s="919"/>
      <c r="K5" s="919"/>
      <c r="L5" s="919"/>
      <c r="M5" s="919" t="s">
        <v>600</v>
      </c>
      <c r="N5" s="919"/>
      <c r="O5" s="919"/>
      <c r="P5" s="919"/>
      <c r="Q5" s="919"/>
      <c r="R5" s="918" t="s">
        <v>602</v>
      </c>
      <c r="S5" s="918" t="s">
        <v>604</v>
      </c>
      <c r="T5" s="918" t="s">
        <v>606</v>
      </c>
      <c r="U5" s="918" t="s">
        <v>608</v>
      </c>
      <c r="V5" s="918" t="s">
        <v>610</v>
      </c>
    </row>
    <row r="6" spans="1:22" ht="45.75" customHeight="1">
      <c r="A6" s="917"/>
      <c r="B6" s="917"/>
      <c r="C6" s="611"/>
      <c r="D6" s="527" t="s">
        <v>632</v>
      </c>
      <c r="E6" s="527" t="s">
        <v>633</v>
      </c>
      <c r="F6" s="527" t="s">
        <v>634</v>
      </c>
      <c r="G6" s="527" t="s">
        <v>635</v>
      </c>
      <c r="H6" s="611"/>
      <c r="I6" s="527" t="s">
        <v>632</v>
      </c>
      <c r="J6" s="527" t="s">
        <v>633</v>
      </c>
      <c r="K6" s="527" t="s">
        <v>634</v>
      </c>
      <c r="L6" s="527" t="s">
        <v>635</v>
      </c>
      <c r="M6" s="611"/>
      <c r="N6" s="527" t="s">
        <v>632</v>
      </c>
      <c r="O6" s="527" t="s">
        <v>633</v>
      </c>
      <c r="P6" s="527" t="s">
        <v>634</v>
      </c>
      <c r="Q6" s="527" t="s">
        <v>635</v>
      </c>
      <c r="R6" s="918"/>
      <c r="S6" s="918"/>
      <c r="T6" s="918"/>
      <c r="U6" s="918"/>
      <c r="V6" s="918"/>
    </row>
    <row r="7" spans="1:22">
      <c r="A7" s="609">
        <v>1</v>
      </c>
      <c r="B7" s="610" t="s">
        <v>570</v>
      </c>
      <c r="C7" s="679">
        <v>0</v>
      </c>
      <c r="D7" s="596"/>
      <c r="E7" s="596"/>
      <c r="F7" s="596"/>
      <c r="G7" s="596"/>
      <c r="H7" s="679">
        <v>0</v>
      </c>
      <c r="I7" s="596"/>
      <c r="J7" s="596"/>
      <c r="K7" s="596"/>
      <c r="L7" s="596"/>
      <c r="M7" s="679">
        <v>0</v>
      </c>
      <c r="N7" s="596"/>
      <c r="O7" s="596"/>
      <c r="P7" s="596"/>
      <c r="Q7" s="596"/>
      <c r="R7" s="596"/>
      <c r="S7" s="596"/>
      <c r="T7" s="596"/>
      <c r="U7" s="596"/>
      <c r="V7" s="596"/>
    </row>
    <row r="8" spans="1:22">
      <c r="A8" s="609">
        <v>2</v>
      </c>
      <c r="B8" s="608" t="s">
        <v>572</v>
      </c>
      <c r="C8" s="679">
        <v>4838690.0017999997</v>
      </c>
      <c r="D8" s="596">
        <v>4439766.7218000004</v>
      </c>
      <c r="E8" s="596">
        <v>376543.35</v>
      </c>
      <c r="F8" s="596">
        <v>22379.93</v>
      </c>
      <c r="G8" s="596"/>
      <c r="H8" s="679">
        <v>4891072.932000001</v>
      </c>
      <c r="I8" s="596">
        <v>4470564.8320000004</v>
      </c>
      <c r="J8" s="596">
        <v>382536.74</v>
      </c>
      <c r="K8" s="596">
        <v>37971.360000000001</v>
      </c>
      <c r="L8" s="596"/>
      <c r="M8" s="679">
        <v>42793.36</v>
      </c>
      <c r="N8" s="596">
        <v>15681.3</v>
      </c>
      <c r="O8" s="596">
        <v>14965.93</v>
      </c>
      <c r="P8" s="596">
        <v>12146.13</v>
      </c>
      <c r="Q8" s="596"/>
      <c r="R8" s="596">
        <v>153</v>
      </c>
      <c r="S8" s="596">
        <v>0.10835160000000001</v>
      </c>
      <c r="T8" s="596">
        <v>0.12574199999999999</v>
      </c>
      <c r="U8" s="596">
        <v>0.1111761</v>
      </c>
      <c r="V8" s="596">
        <v>42.551295199999998</v>
      </c>
    </row>
    <row r="9" spans="1:22">
      <c r="A9" s="609">
        <v>3</v>
      </c>
      <c r="B9" s="608" t="s">
        <v>574</v>
      </c>
      <c r="C9" s="679">
        <v>0</v>
      </c>
      <c r="D9" s="596"/>
      <c r="E9" s="596"/>
      <c r="F9" s="596"/>
      <c r="G9" s="596"/>
      <c r="H9" s="679">
        <v>0</v>
      </c>
      <c r="I9" s="596"/>
      <c r="J9" s="596"/>
      <c r="K9" s="596"/>
      <c r="L9" s="596"/>
      <c r="M9" s="679">
        <v>0</v>
      </c>
      <c r="N9" s="596"/>
      <c r="O9" s="596"/>
      <c r="P9" s="596"/>
      <c r="Q9" s="596"/>
      <c r="R9" s="596"/>
      <c r="S9" s="596"/>
      <c r="T9" s="596"/>
      <c r="U9" s="596"/>
      <c r="V9" s="596"/>
    </row>
    <row r="10" spans="1:22">
      <c r="A10" s="609">
        <v>4</v>
      </c>
      <c r="B10" s="608" t="s">
        <v>576</v>
      </c>
      <c r="C10" s="679">
        <v>0</v>
      </c>
      <c r="D10" s="596"/>
      <c r="E10" s="596"/>
      <c r="F10" s="596"/>
      <c r="G10" s="596"/>
      <c r="H10" s="679">
        <v>0</v>
      </c>
      <c r="I10" s="596"/>
      <c r="J10" s="596"/>
      <c r="K10" s="596"/>
      <c r="L10" s="596"/>
      <c r="M10" s="679">
        <v>0</v>
      </c>
      <c r="N10" s="596"/>
      <c r="O10" s="596"/>
      <c r="P10" s="596"/>
      <c r="Q10" s="596"/>
      <c r="R10" s="596"/>
      <c r="S10" s="596"/>
      <c r="T10" s="596"/>
      <c r="U10" s="596"/>
      <c r="V10" s="596"/>
    </row>
    <row r="11" spans="1:22">
      <c r="A11" s="609">
        <v>5</v>
      </c>
      <c r="B11" s="608" t="s">
        <v>578</v>
      </c>
      <c r="C11" s="679">
        <v>0</v>
      </c>
      <c r="D11" s="596"/>
      <c r="E11" s="596"/>
      <c r="F11" s="596"/>
      <c r="G11" s="596"/>
      <c r="H11" s="679">
        <v>0</v>
      </c>
      <c r="I11" s="596"/>
      <c r="J11" s="596"/>
      <c r="K11" s="596"/>
      <c r="L11" s="596"/>
      <c r="M11" s="679">
        <v>0</v>
      </c>
      <c r="N11" s="596"/>
      <c r="O11" s="596"/>
      <c r="P11" s="596"/>
      <c r="Q11" s="596"/>
      <c r="R11" s="596"/>
      <c r="S11" s="596"/>
      <c r="T11" s="596"/>
      <c r="U11" s="596"/>
      <c r="V11" s="596"/>
    </row>
    <row r="12" spans="1:22">
      <c r="A12" s="609">
        <v>6</v>
      </c>
      <c r="B12" s="608" t="s">
        <v>580</v>
      </c>
      <c r="C12" s="679">
        <v>0</v>
      </c>
      <c r="D12" s="596"/>
      <c r="E12" s="596"/>
      <c r="F12" s="596"/>
      <c r="G12" s="596"/>
      <c r="H12" s="679">
        <v>0</v>
      </c>
      <c r="I12" s="596"/>
      <c r="J12" s="596"/>
      <c r="K12" s="596"/>
      <c r="L12" s="596"/>
      <c r="M12" s="679">
        <v>0</v>
      </c>
      <c r="N12" s="596"/>
      <c r="O12" s="596"/>
      <c r="P12" s="596"/>
      <c r="Q12" s="596"/>
      <c r="R12" s="596"/>
      <c r="S12" s="596"/>
      <c r="T12" s="596"/>
      <c r="U12" s="596"/>
      <c r="V12" s="596"/>
    </row>
    <row r="13" spans="1:22">
      <c r="A13" s="609">
        <v>7</v>
      </c>
      <c r="B13" s="608" t="s">
        <v>582</v>
      </c>
      <c r="C13" s="679">
        <v>9394632.4164000005</v>
      </c>
      <c r="D13" s="679">
        <v>8756813.2148000002</v>
      </c>
      <c r="E13" s="679">
        <v>213747.27999999997</v>
      </c>
      <c r="F13" s="679">
        <v>424071.9216</v>
      </c>
      <c r="G13" s="679">
        <v>0</v>
      </c>
      <c r="H13" s="679">
        <v>9491358.7083999999</v>
      </c>
      <c r="I13" s="679">
        <v>8830939.2521000002</v>
      </c>
      <c r="J13" s="679">
        <v>215695.31</v>
      </c>
      <c r="K13" s="679">
        <v>444724.14630000002</v>
      </c>
      <c r="L13" s="679">
        <v>0</v>
      </c>
      <c r="M13" s="679">
        <v>97143.87</v>
      </c>
      <c r="N13" s="679">
        <v>33447.78</v>
      </c>
      <c r="O13" s="679">
        <v>5317.01</v>
      </c>
      <c r="P13" s="679">
        <v>58379.08</v>
      </c>
      <c r="Q13" s="679">
        <v>0</v>
      </c>
      <c r="R13" s="679">
        <v>79</v>
      </c>
      <c r="S13" s="596">
        <v>0.12075089999999999</v>
      </c>
      <c r="T13" s="596">
        <v>0.13746630000000001</v>
      </c>
      <c r="U13" s="596">
        <v>0.1093478</v>
      </c>
      <c r="V13" s="596">
        <v>87.360082599999998</v>
      </c>
    </row>
    <row r="14" spans="1:22">
      <c r="A14" s="602">
        <v>7.1</v>
      </c>
      <c r="B14" s="601" t="s">
        <v>584</v>
      </c>
      <c r="C14" s="679">
        <v>8155014.5684000002</v>
      </c>
      <c r="D14" s="596">
        <v>7670196.1968</v>
      </c>
      <c r="E14" s="596">
        <v>60746.45</v>
      </c>
      <c r="F14" s="596">
        <v>424071.9216</v>
      </c>
      <c r="G14" s="596"/>
      <c r="H14" s="679">
        <v>8245568.2339999992</v>
      </c>
      <c r="I14" s="596">
        <v>7739656.5676999995</v>
      </c>
      <c r="J14" s="596">
        <v>61187.519999999997</v>
      </c>
      <c r="K14" s="596">
        <v>444724.14630000002</v>
      </c>
      <c r="L14" s="596"/>
      <c r="M14" s="679">
        <v>87581.4</v>
      </c>
      <c r="N14" s="596">
        <v>27714.67</v>
      </c>
      <c r="O14" s="596">
        <v>1487.65</v>
      </c>
      <c r="P14" s="596">
        <v>58379.08</v>
      </c>
      <c r="Q14" s="596"/>
      <c r="R14" s="596">
        <v>72</v>
      </c>
      <c r="S14" s="596">
        <v>0.12075089999999999</v>
      </c>
      <c r="T14" s="596">
        <v>0.13746630000000001</v>
      </c>
      <c r="U14" s="596">
        <v>0.1097192</v>
      </c>
      <c r="V14" s="596">
        <v>85.4398391</v>
      </c>
    </row>
    <row r="15" spans="1:22" ht="25.5">
      <c r="A15" s="602">
        <v>7.2</v>
      </c>
      <c r="B15" s="601" t="s">
        <v>586</v>
      </c>
      <c r="C15" s="679">
        <v>1239617.848</v>
      </c>
      <c r="D15" s="596">
        <v>1086617.0179999999</v>
      </c>
      <c r="E15" s="596">
        <v>153000.82999999999</v>
      </c>
      <c r="F15" s="596"/>
      <c r="G15" s="596"/>
      <c r="H15" s="679">
        <v>1245790.4743999999</v>
      </c>
      <c r="I15" s="596">
        <v>1091282.6843999999</v>
      </c>
      <c r="J15" s="596">
        <v>154507.79</v>
      </c>
      <c r="K15" s="596"/>
      <c r="L15" s="596"/>
      <c r="M15" s="679">
        <v>9562.4699999999993</v>
      </c>
      <c r="N15" s="596">
        <v>5733.11</v>
      </c>
      <c r="O15" s="596">
        <v>3829.36</v>
      </c>
      <c r="P15" s="596"/>
      <c r="Q15" s="596"/>
      <c r="R15" s="596">
        <v>7</v>
      </c>
      <c r="S15" s="596"/>
      <c r="T15" s="596"/>
      <c r="U15" s="596">
        <v>0.1068902</v>
      </c>
      <c r="V15" s="596">
        <v>100.0696834</v>
      </c>
    </row>
    <row r="16" spans="1:22">
      <c r="A16" s="602">
        <v>7.3</v>
      </c>
      <c r="B16" s="601" t="s">
        <v>588</v>
      </c>
      <c r="C16" s="679">
        <v>0</v>
      </c>
      <c r="D16" s="596"/>
      <c r="E16" s="596"/>
      <c r="F16" s="596"/>
      <c r="G16" s="596"/>
      <c r="H16" s="679">
        <v>0</v>
      </c>
      <c r="I16" s="596"/>
      <c r="J16" s="596"/>
      <c r="K16" s="596"/>
      <c r="L16" s="596"/>
      <c r="M16" s="679">
        <v>0</v>
      </c>
      <c r="N16" s="596"/>
      <c r="O16" s="596"/>
      <c r="P16" s="596"/>
      <c r="Q16" s="596"/>
      <c r="R16" s="596"/>
      <c r="S16" s="596"/>
      <c r="T16" s="596"/>
      <c r="U16" s="596"/>
      <c r="V16" s="596"/>
    </row>
    <row r="17" spans="1:22">
      <c r="A17" s="609">
        <v>8</v>
      </c>
      <c r="B17" s="608" t="s">
        <v>590</v>
      </c>
      <c r="C17" s="679">
        <v>0</v>
      </c>
      <c r="D17" s="596"/>
      <c r="E17" s="596"/>
      <c r="F17" s="596"/>
      <c r="G17" s="596"/>
      <c r="H17" s="679">
        <v>0</v>
      </c>
      <c r="I17" s="596"/>
      <c r="J17" s="596"/>
      <c r="K17" s="596"/>
      <c r="L17" s="596"/>
      <c r="M17" s="679">
        <v>0</v>
      </c>
      <c r="N17" s="596"/>
      <c r="O17" s="596"/>
      <c r="P17" s="596"/>
      <c r="Q17" s="596"/>
      <c r="R17" s="596"/>
      <c r="S17" s="596"/>
      <c r="T17" s="596"/>
      <c r="U17" s="596"/>
      <c r="V17" s="596"/>
    </row>
    <row r="18" spans="1:22">
      <c r="A18" s="607">
        <v>9</v>
      </c>
      <c r="B18" s="606" t="s">
        <v>592</v>
      </c>
      <c r="C18" s="679">
        <v>0</v>
      </c>
      <c r="D18" s="605"/>
      <c r="E18" s="605"/>
      <c r="F18" s="605"/>
      <c r="G18" s="605"/>
      <c r="H18" s="679">
        <v>0</v>
      </c>
      <c r="I18" s="605"/>
      <c r="J18" s="605"/>
      <c r="K18" s="605"/>
      <c r="L18" s="605"/>
      <c r="M18" s="679">
        <v>0</v>
      </c>
      <c r="N18" s="605"/>
      <c r="O18" s="605"/>
      <c r="P18" s="605"/>
      <c r="Q18" s="605"/>
      <c r="R18" s="605"/>
      <c r="S18" s="605"/>
      <c r="T18" s="605"/>
      <c r="U18" s="605"/>
      <c r="V18" s="605"/>
    </row>
    <row r="19" spans="1:22">
      <c r="A19" s="604">
        <v>10</v>
      </c>
      <c r="B19" s="603" t="s">
        <v>648</v>
      </c>
      <c r="C19" s="679">
        <v>14233322.418199999</v>
      </c>
      <c r="D19" s="679">
        <v>13196579.9366</v>
      </c>
      <c r="E19" s="679">
        <v>590290.63</v>
      </c>
      <c r="F19" s="679">
        <v>446451.85159999999</v>
      </c>
      <c r="G19" s="679">
        <v>0</v>
      </c>
      <c r="H19" s="679">
        <v>14382431.640400002</v>
      </c>
      <c r="I19" s="679">
        <v>13301504.084100001</v>
      </c>
      <c r="J19" s="679">
        <v>598232.05000000005</v>
      </c>
      <c r="K19" s="679">
        <v>482695.50630000001</v>
      </c>
      <c r="L19" s="679">
        <v>0</v>
      </c>
      <c r="M19" s="679">
        <v>139937.22999999998</v>
      </c>
      <c r="N19" s="679">
        <v>49129.08</v>
      </c>
      <c r="O19" s="679">
        <v>20282.940000000002</v>
      </c>
      <c r="P19" s="679">
        <v>70525.210000000006</v>
      </c>
      <c r="Q19" s="679">
        <v>0</v>
      </c>
      <c r="R19" s="679">
        <v>232</v>
      </c>
      <c r="S19" s="596">
        <v>0.1151927</v>
      </c>
      <c r="T19" s="596">
        <v>0.13221069999999999</v>
      </c>
      <c r="U19" s="596">
        <v>0.1099696</v>
      </c>
      <c r="V19" s="596">
        <v>72.121835500000003</v>
      </c>
    </row>
    <row r="20" spans="1:22" ht="25.5">
      <c r="A20" s="602">
        <v>10.1</v>
      </c>
      <c r="B20" s="601" t="s">
        <v>649</v>
      </c>
      <c r="C20" s="596"/>
      <c r="D20" s="596"/>
      <c r="E20" s="596"/>
      <c r="F20" s="596"/>
      <c r="G20" s="596"/>
      <c r="H20" s="596"/>
      <c r="I20" s="596"/>
      <c r="J20" s="596"/>
      <c r="K20" s="596"/>
      <c r="L20" s="596"/>
      <c r="M20" s="596"/>
      <c r="N20" s="596"/>
      <c r="O20" s="596"/>
      <c r="P20" s="596"/>
      <c r="Q20" s="596"/>
      <c r="R20" s="596"/>
      <c r="S20" s="596"/>
      <c r="T20" s="596"/>
      <c r="U20" s="596"/>
      <c r="V20" s="59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20" t="s">
        <v>288</v>
      </c>
      <c r="B1" s="921"/>
      <c r="C1" s="922"/>
    </row>
    <row r="2" spans="1:3" ht="26.25" customHeight="1">
      <c r="A2" s="432"/>
      <c r="B2" s="923" t="s">
        <v>289</v>
      </c>
      <c r="C2" s="923"/>
    </row>
    <row r="3" spans="1:3" s="164" customFormat="1">
      <c r="A3" s="163"/>
      <c r="B3" s="923" t="s">
        <v>290</v>
      </c>
      <c r="C3" s="923"/>
    </row>
    <row r="4" spans="1:3" ht="12" customHeight="1">
      <c r="A4" s="924" t="s">
        <v>291</v>
      </c>
      <c r="B4" s="925"/>
      <c r="C4" s="926"/>
    </row>
    <row r="5" spans="1:3">
      <c r="A5" s="160"/>
      <c r="B5" s="927" t="s">
        <v>292</v>
      </c>
      <c r="C5" s="928"/>
    </row>
    <row r="6" spans="1:3">
      <c r="A6" s="432"/>
      <c r="B6" s="931" t="s">
        <v>293</v>
      </c>
      <c r="C6" s="932"/>
    </row>
    <row r="7" spans="1:3">
      <c r="A7" s="432"/>
      <c r="B7" s="931" t="s">
        <v>294</v>
      </c>
      <c r="C7" s="932"/>
    </row>
    <row r="8" spans="1:3">
      <c r="A8" s="432"/>
      <c r="B8" s="931" t="s">
        <v>295</v>
      </c>
      <c r="C8" s="932"/>
    </row>
    <row r="9" spans="1:3">
      <c r="A9" s="432"/>
      <c r="B9" s="935" t="s">
        <v>296</v>
      </c>
      <c r="C9" s="936"/>
    </row>
    <row r="10" spans="1:3">
      <c r="A10" s="432"/>
      <c r="B10" s="929" t="s">
        <v>297</v>
      </c>
      <c r="C10" s="930" t="s">
        <v>297</v>
      </c>
    </row>
    <row r="11" spans="1:3">
      <c r="A11" s="432"/>
      <c r="B11" s="929" t="s">
        <v>298</v>
      </c>
      <c r="C11" s="930" t="s">
        <v>298</v>
      </c>
    </row>
    <row r="12" spans="1:3">
      <c r="A12" s="432"/>
      <c r="B12" s="929" t="s">
        <v>299</v>
      </c>
      <c r="C12" s="930" t="s">
        <v>299</v>
      </c>
    </row>
    <row r="13" spans="1:3">
      <c r="A13" s="432"/>
      <c r="B13" s="929" t="s">
        <v>300</v>
      </c>
      <c r="C13" s="930" t="s">
        <v>300</v>
      </c>
    </row>
    <row r="14" spans="1:3">
      <c r="A14" s="432"/>
      <c r="B14" s="929" t="s">
        <v>301</v>
      </c>
      <c r="C14" s="930" t="s">
        <v>301</v>
      </c>
    </row>
    <row r="15" spans="1:3" ht="21.75" customHeight="1">
      <c r="A15" s="432"/>
      <c r="B15" s="929" t="s">
        <v>302</v>
      </c>
      <c r="C15" s="930" t="s">
        <v>302</v>
      </c>
    </row>
    <row r="16" spans="1:3">
      <c r="A16" s="432"/>
      <c r="B16" s="929" t="s">
        <v>303</v>
      </c>
      <c r="C16" s="930" t="s">
        <v>304</v>
      </c>
    </row>
    <row r="17" spans="1:6">
      <c r="A17" s="432"/>
      <c r="B17" s="929" t="s">
        <v>305</v>
      </c>
      <c r="C17" s="930" t="s">
        <v>306</v>
      </c>
    </row>
    <row r="18" spans="1:6">
      <c r="A18" s="432"/>
      <c r="B18" s="929" t="s">
        <v>307</v>
      </c>
      <c r="C18" s="930" t="s">
        <v>308</v>
      </c>
    </row>
    <row r="19" spans="1:6">
      <c r="A19" s="432"/>
      <c r="B19" s="929" t="s">
        <v>309</v>
      </c>
      <c r="C19" s="930" t="s">
        <v>309</v>
      </c>
    </row>
    <row r="20" spans="1:6">
      <c r="A20" s="432"/>
      <c r="B20" s="933" t="s">
        <v>310</v>
      </c>
      <c r="C20" s="934" t="s">
        <v>311</v>
      </c>
    </row>
    <row r="21" spans="1:6">
      <c r="A21" s="432"/>
      <c r="B21" s="929" t="s">
        <v>312</v>
      </c>
      <c r="C21" s="930" t="s">
        <v>313</v>
      </c>
    </row>
    <row r="22" spans="1:6" ht="23.25" customHeight="1">
      <c r="A22" s="432"/>
      <c r="B22" s="929" t="s">
        <v>314</v>
      </c>
      <c r="C22" s="930" t="s">
        <v>315</v>
      </c>
      <c r="F22" s="675"/>
    </row>
    <row r="23" spans="1:6">
      <c r="A23" s="432"/>
      <c r="B23" s="929" t="s">
        <v>316</v>
      </c>
      <c r="C23" s="930" t="s">
        <v>316</v>
      </c>
    </row>
    <row r="24" spans="1:6">
      <c r="A24" s="432"/>
      <c r="B24" s="929" t="s">
        <v>317</v>
      </c>
      <c r="C24" s="930" t="s">
        <v>318</v>
      </c>
    </row>
    <row r="25" spans="1:6">
      <c r="A25" s="161"/>
      <c r="B25" s="940" t="s">
        <v>319</v>
      </c>
      <c r="C25" s="941"/>
    </row>
    <row r="26" spans="1:6">
      <c r="A26" s="924" t="s">
        <v>320</v>
      </c>
      <c r="B26" s="925"/>
      <c r="C26" s="926"/>
    </row>
    <row r="27" spans="1:6">
      <c r="A27" s="162"/>
      <c r="B27" s="942" t="s">
        <v>321</v>
      </c>
      <c r="C27" s="943"/>
    </row>
    <row r="28" spans="1:6">
      <c r="A28" s="924" t="s">
        <v>322</v>
      </c>
      <c r="B28" s="925"/>
      <c r="C28" s="926"/>
    </row>
    <row r="29" spans="1:6">
      <c r="A29" s="160"/>
      <c r="B29" s="944" t="s">
        <v>323</v>
      </c>
      <c r="C29" s="945" t="s">
        <v>324</v>
      </c>
    </row>
    <row r="30" spans="1:6">
      <c r="A30" s="432"/>
      <c r="B30" s="946" t="s">
        <v>325</v>
      </c>
      <c r="C30" s="947" t="s">
        <v>326</v>
      </c>
    </row>
    <row r="31" spans="1:6">
      <c r="A31" s="432"/>
      <c r="B31" s="946" t="s">
        <v>327</v>
      </c>
      <c r="C31" s="947" t="s">
        <v>328</v>
      </c>
    </row>
    <row r="32" spans="1:6">
      <c r="A32" s="432"/>
      <c r="B32" s="946" t="s">
        <v>329</v>
      </c>
      <c r="C32" s="947" t="s">
        <v>330</v>
      </c>
    </row>
    <row r="33" spans="1:3">
      <c r="A33" s="432"/>
      <c r="B33" s="946" t="s">
        <v>331</v>
      </c>
      <c r="C33" s="947" t="s">
        <v>332</v>
      </c>
    </row>
    <row r="34" spans="1:3">
      <c r="A34" s="432"/>
      <c r="B34" s="946" t="s">
        <v>333</v>
      </c>
      <c r="C34" s="947" t="s">
        <v>334</v>
      </c>
    </row>
    <row r="35" spans="1:3">
      <c r="A35" s="432"/>
      <c r="B35" s="946" t="s">
        <v>335</v>
      </c>
      <c r="C35" s="947" t="s">
        <v>336</v>
      </c>
    </row>
    <row r="36" spans="1:3">
      <c r="A36" s="432"/>
      <c r="B36" s="937" t="s">
        <v>337</v>
      </c>
      <c r="C36" s="938"/>
    </row>
    <row r="37" spans="1:3" ht="24.75" customHeight="1">
      <c r="A37" s="432"/>
      <c r="B37" s="946" t="s">
        <v>338</v>
      </c>
      <c r="C37" s="947" t="s">
        <v>339</v>
      </c>
    </row>
    <row r="38" spans="1:3" ht="23.25" customHeight="1">
      <c r="A38" s="432"/>
      <c r="B38" s="946" t="s">
        <v>340</v>
      </c>
      <c r="C38" s="947" t="s">
        <v>341</v>
      </c>
    </row>
    <row r="39" spans="1:3" ht="23.25" customHeight="1">
      <c r="A39" s="496"/>
      <c r="B39" s="937" t="s">
        <v>342</v>
      </c>
      <c r="C39" s="939"/>
    </row>
    <row r="40" spans="1:3" ht="12" customHeight="1">
      <c r="A40" s="432"/>
      <c r="B40" s="946" t="s">
        <v>343</v>
      </c>
      <c r="C40" s="947"/>
    </row>
    <row r="41" spans="1:3">
      <c r="A41" s="924" t="s">
        <v>344</v>
      </c>
      <c r="B41" s="925"/>
      <c r="C41" s="926"/>
    </row>
    <row r="42" spans="1:3">
      <c r="A42" s="160"/>
      <c r="B42" s="927" t="s">
        <v>345</v>
      </c>
      <c r="C42" s="928" t="s">
        <v>346</v>
      </c>
    </row>
    <row r="43" spans="1:3">
      <c r="A43" s="432"/>
      <c r="B43" s="931" t="s">
        <v>347</v>
      </c>
      <c r="C43" s="932"/>
    </row>
    <row r="44" spans="1:3" ht="23.25" customHeight="1">
      <c r="A44" s="161"/>
      <c r="B44" s="948" t="s">
        <v>348</v>
      </c>
      <c r="C44" s="949" t="s">
        <v>349</v>
      </c>
    </row>
    <row r="45" spans="1:3">
      <c r="A45" s="924" t="s">
        <v>350</v>
      </c>
      <c r="B45" s="925"/>
      <c r="C45" s="926"/>
    </row>
    <row r="46" spans="1:3" ht="26.25" customHeight="1">
      <c r="A46" s="432"/>
      <c r="B46" s="931" t="s">
        <v>351</v>
      </c>
      <c r="C46" s="932"/>
    </row>
    <row r="47" spans="1:3">
      <c r="A47" s="924" t="s">
        <v>352</v>
      </c>
      <c r="B47" s="925"/>
      <c r="C47" s="926"/>
    </row>
    <row r="48" spans="1:3">
      <c r="A48" s="160"/>
      <c r="B48" s="927" t="s">
        <v>353</v>
      </c>
      <c r="C48" s="928" t="s">
        <v>353</v>
      </c>
    </row>
    <row r="49" spans="1:3">
      <c r="A49" s="432"/>
      <c r="B49" s="931" t="s">
        <v>354</v>
      </c>
      <c r="C49" s="932" t="s">
        <v>354</v>
      </c>
    </row>
    <row r="50" spans="1:3">
      <c r="A50" s="432"/>
      <c r="B50" s="931" t="s">
        <v>355</v>
      </c>
      <c r="C50" s="932" t="s">
        <v>355</v>
      </c>
    </row>
    <row r="51" spans="1:3">
      <c r="A51" s="432"/>
      <c r="B51" s="931" t="s">
        <v>356</v>
      </c>
      <c r="C51" s="932" t="s">
        <v>357</v>
      </c>
    </row>
    <row r="52" spans="1:3" ht="33.6" customHeight="1">
      <c r="A52" s="432"/>
      <c r="B52" s="931" t="s">
        <v>358</v>
      </c>
      <c r="C52" s="932" t="s">
        <v>358</v>
      </c>
    </row>
    <row r="53" spans="1:3">
      <c r="A53" s="432"/>
      <c r="B53" s="931" t="s">
        <v>359</v>
      </c>
      <c r="C53" s="932" t="s">
        <v>360</v>
      </c>
    </row>
    <row r="54" spans="1:3">
      <c r="A54" s="924" t="s">
        <v>361</v>
      </c>
      <c r="B54" s="925"/>
      <c r="C54" s="926"/>
    </row>
    <row r="55" spans="1:3">
      <c r="A55" s="160"/>
      <c r="B55" s="927" t="s">
        <v>353</v>
      </c>
      <c r="C55" s="928" t="s">
        <v>353</v>
      </c>
    </row>
    <row r="56" spans="1:3">
      <c r="A56" s="432"/>
      <c r="B56" s="931" t="s">
        <v>362</v>
      </c>
      <c r="C56" s="932" t="s">
        <v>362</v>
      </c>
    </row>
    <row r="57" spans="1:3">
      <c r="A57" s="432"/>
      <c r="B57" s="931" t="s">
        <v>363</v>
      </c>
      <c r="C57" s="932" t="s">
        <v>364</v>
      </c>
    </row>
    <row r="58" spans="1:3">
      <c r="A58" s="432"/>
      <c r="B58" s="931" t="s">
        <v>365</v>
      </c>
      <c r="C58" s="932" t="s">
        <v>365</v>
      </c>
    </row>
    <row r="59" spans="1:3">
      <c r="A59" s="432"/>
      <c r="B59" s="931" t="s">
        <v>366</v>
      </c>
      <c r="C59" s="932" t="s">
        <v>366</v>
      </c>
    </row>
    <row r="60" spans="1:3">
      <c r="A60" s="432"/>
      <c r="B60" s="931" t="s">
        <v>367</v>
      </c>
      <c r="C60" s="932" t="s">
        <v>367</v>
      </c>
    </row>
    <row r="61" spans="1:3">
      <c r="A61" s="432"/>
      <c r="B61" s="931" t="s">
        <v>368</v>
      </c>
      <c r="C61" s="932" t="s">
        <v>369</v>
      </c>
    </row>
    <row r="62" spans="1:3">
      <c r="A62" s="432"/>
      <c r="B62" s="931" t="s">
        <v>370</v>
      </c>
      <c r="C62" s="932" t="s">
        <v>370</v>
      </c>
    </row>
    <row r="63" spans="1:3">
      <c r="A63" s="161"/>
      <c r="B63" s="948" t="s">
        <v>371</v>
      </c>
      <c r="C63" s="949" t="s">
        <v>371</v>
      </c>
    </row>
    <row r="64" spans="1:3">
      <c r="A64" s="952" t="s">
        <v>372</v>
      </c>
      <c r="B64" s="953"/>
      <c r="C64" s="954"/>
    </row>
    <row r="65" spans="1:3">
      <c r="A65" s="161"/>
      <c r="B65" s="948" t="s">
        <v>373</v>
      </c>
      <c r="C65" s="949" t="s">
        <v>373</v>
      </c>
    </row>
    <row r="66" spans="1:3">
      <c r="A66" s="924" t="s">
        <v>374</v>
      </c>
      <c r="B66" s="925"/>
      <c r="C66" s="926"/>
    </row>
    <row r="67" spans="1:3">
      <c r="A67" s="160"/>
      <c r="B67" s="927" t="s">
        <v>375</v>
      </c>
      <c r="C67" s="928" t="s">
        <v>375</v>
      </c>
    </row>
    <row r="68" spans="1:3">
      <c r="A68" s="432"/>
      <c r="B68" s="931" t="s">
        <v>376</v>
      </c>
      <c r="C68" s="932" t="s">
        <v>377</v>
      </c>
    </row>
    <row r="69" spans="1:3">
      <c r="A69" s="432"/>
      <c r="B69" s="931" t="s">
        <v>378</v>
      </c>
      <c r="C69" s="932" t="s">
        <v>378</v>
      </c>
    </row>
    <row r="70" spans="1:3" ht="54.95" customHeight="1">
      <c r="A70" s="432"/>
      <c r="B70" s="950" t="s">
        <v>379</v>
      </c>
      <c r="C70" s="951" t="s">
        <v>380</v>
      </c>
    </row>
    <row r="71" spans="1:3" ht="33.75" customHeight="1">
      <c r="A71" s="432"/>
      <c r="B71" s="950" t="s">
        <v>381</v>
      </c>
      <c r="C71" s="951" t="s">
        <v>382</v>
      </c>
    </row>
    <row r="72" spans="1:3" ht="15.75" customHeight="1">
      <c r="A72" s="432"/>
      <c r="B72" s="950" t="s">
        <v>383</v>
      </c>
      <c r="C72" s="951" t="s">
        <v>384</v>
      </c>
    </row>
    <row r="73" spans="1:3">
      <c r="A73" s="432"/>
      <c r="B73" s="931" t="s">
        <v>385</v>
      </c>
      <c r="C73" s="932" t="s">
        <v>385</v>
      </c>
    </row>
    <row r="74" spans="1:3">
      <c r="A74" s="161"/>
      <c r="B74" s="948" t="s">
        <v>386</v>
      </c>
      <c r="C74" s="949" t="s">
        <v>386</v>
      </c>
    </row>
    <row r="75" spans="1:3">
      <c r="A75" s="952" t="s">
        <v>387</v>
      </c>
      <c r="B75" s="953"/>
      <c r="C75" s="954"/>
    </row>
    <row r="76" spans="1:3">
      <c r="A76" s="432"/>
      <c r="B76" s="931" t="s">
        <v>373</v>
      </c>
      <c r="C76" s="932"/>
    </row>
    <row r="77" spans="1:3">
      <c r="A77" s="432"/>
      <c r="B77" s="931" t="s">
        <v>388</v>
      </c>
      <c r="C77" s="932"/>
    </row>
    <row r="78" spans="1:3">
      <c r="A78" s="432"/>
      <c r="B78" s="931" t="s">
        <v>389</v>
      </c>
      <c r="C78" s="932"/>
    </row>
    <row r="79" spans="1:3">
      <c r="A79" s="952" t="s">
        <v>390</v>
      </c>
      <c r="B79" s="953"/>
      <c r="C79" s="954"/>
    </row>
    <row r="80" spans="1:3">
      <c r="A80" s="432"/>
      <c r="B80" s="931" t="s">
        <v>373</v>
      </c>
      <c r="C80" s="932"/>
    </row>
    <row r="81" spans="1:3">
      <c r="A81" s="432"/>
      <c r="B81" s="931" t="s">
        <v>391</v>
      </c>
      <c r="C81" s="932"/>
    </row>
    <row r="82" spans="1:3" ht="79.5" customHeight="1">
      <c r="A82" s="432"/>
      <c r="B82" s="931" t="s">
        <v>392</v>
      </c>
      <c r="C82" s="932"/>
    </row>
    <row r="83" spans="1:3" ht="53.25" customHeight="1">
      <c r="A83" s="432"/>
      <c r="B83" s="931" t="s">
        <v>393</v>
      </c>
      <c r="C83" s="932"/>
    </row>
    <row r="84" spans="1:3">
      <c r="A84" s="432"/>
      <c r="B84" s="931" t="s">
        <v>394</v>
      </c>
      <c r="C84" s="932"/>
    </row>
    <row r="85" spans="1:3">
      <c r="A85" s="432"/>
      <c r="B85" s="931" t="s">
        <v>395</v>
      </c>
      <c r="C85" s="932"/>
    </row>
    <row r="86" spans="1:3">
      <c r="A86" s="432"/>
      <c r="B86" s="931" t="s">
        <v>396</v>
      </c>
      <c r="C86" s="932"/>
    </row>
    <row r="87" spans="1:3">
      <c r="A87" s="952" t="s">
        <v>397</v>
      </c>
      <c r="B87" s="953"/>
      <c r="C87" s="954"/>
    </row>
    <row r="88" spans="1:3">
      <c r="A88" s="432"/>
      <c r="B88" s="931" t="s">
        <v>373</v>
      </c>
      <c r="C88" s="932"/>
    </row>
    <row r="89" spans="1:3">
      <c r="A89" s="432"/>
      <c r="B89" s="931" t="s">
        <v>398</v>
      </c>
      <c r="C89" s="932"/>
    </row>
    <row r="90" spans="1:3" ht="12" customHeight="1">
      <c r="A90" s="432"/>
      <c r="B90" s="931" t="s">
        <v>399</v>
      </c>
      <c r="C90" s="932"/>
    </row>
    <row r="91" spans="1:3">
      <c r="A91" s="432"/>
      <c r="B91" s="931" t="s">
        <v>400</v>
      </c>
      <c r="C91" s="932"/>
    </row>
    <row r="92" spans="1:3" ht="24.75" customHeight="1">
      <c r="A92" s="432"/>
      <c r="B92" s="958" t="s">
        <v>401</v>
      </c>
      <c r="C92" s="959"/>
    </row>
    <row r="93" spans="1:3" ht="24" customHeight="1">
      <c r="A93" s="432"/>
      <c r="B93" s="958" t="s">
        <v>402</v>
      </c>
      <c r="C93" s="959"/>
    </row>
    <row r="94" spans="1:3" ht="13.5" customHeight="1">
      <c r="A94" s="432"/>
      <c r="B94" s="960" t="s">
        <v>403</v>
      </c>
      <c r="C94" s="961"/>
    </row>
    <row r="95" spans="1:3">
      <c r="A95" s="955" t="s">
        <v>404</v>
      </c>
      <c r="B95" s="956"/>
      <c r="C95" s="957"/>
    </row>
    <row r="96" spans="1:3">
      <c r="A96" s="964" t="s">
        <v>405</v>
      </c>
      <c r="B96" s="964"/>
      <c r="C96" s="964"/>
    </row>
    <row r="97" spans="1:3">
      <c r="A97" s="251">
        <v>2</v>
      </c>
      <c r="B97" s="418" t="s">
        <v>406</v>
      </c>
      <c r="C97" s="418" t="s">
        <v>407</v>
      </c>
    </row>
    <row r="98" spans="1:3">
      <c r="A98" s="165">
        <v>3</v>
      </c>
      <c r="B98" s="419" t="s">
        <v>408</v>
      </c>
      <c r="C98" s="420" t="s">
        <v>409</v>
      </c>
    </row>
    <row r="99" spans="1:3">
      <c r="A99" s="165">
        <v>4</v>
      </c>
      <c r="B99" s="419" t="s">
        <v>410</v>
      </c>
      <c r="C99" s="420" t="s">
        <v>411</v>
      </c>
    </row>
    <row r="100" spans="1:3" ht="22.5">
      <c r="A100" s="165">
        <v>5</v>
      </c>
      <c r="B100" s="419" t="s">
        <v>412</v>
      </c>
      <c r="C100" s="420" t="s">
        <v>413</v>
      </c>
    </row>
    <row r="101" spans="1:3" ht="12" customHeight="1">
      <c r="A101" s="165">
        <v>6</v>
      </c>
      <c r="B101" s="419" t="s">
        <v>414</v>
      </c>
      <c r="C101" s="420" t="s">
        <v>415</v>
      </c>
    </row>
    <row r="102" spans="1:3" ht="12" customHeight="1">
      <c r="A102" s="165">
        <v>7</v>
      </c>
      <c r="B102" s="419" t="s">
        <v>416</v>
      </c>
      <c r="C102" s="420" t="s">
        <v>417</v>
      </c>
    </row>
    <row r="103" spans="1:3">
      <c r="A103" s="165">
        <v>8</v>
      </c>
      <c r="B103" s="419" t="s">
        <v>418</v>
      </c>
      <c r="C103" s="420" t="s">
        <v>419</v>
      </c>
    </row>
    <row r="104" spans="1:3">
      <c r="A104" s="952" t="s">
        <v>420</v>
      </c>
      <c r="B104" s="953"/>
      <c r="C104" s="954"/>
    </row>
    <row r="105" spans="1:3" ht="12" customHeight="1">
      <c r="A105" s="432"/>
      <c r="B105" s="931" t="s">
        <v>373</v>
      </c>
      <c r="C105" s="932"/>
    </row>
    <row r="106" spans="1:3">
      <c r="A106" s="952" t="s">
        <v>421</v>
      </c>
      <c r="B106" s="953"/>
      <c r="C106" s="954"/>
    </row>
    <row r="107" spans="1:3" ht="12" customHeight="1">
      <c r="A107" s="432"/>
      <c r="B107" s="931" t="s">
        <v>422</v>
      </c>
      <c r="C107" s="932"/>
    </row>
    <row r="108" spans="1:3">
      <c r="A108" s="432"/>
      <c r="B108" s="931" t="s">
        <v>423</v>
      </c>
      <c r="C108" s="932"/>
    </row>
    <row r="109" spans="1:3">
      <c r="A109" s="432"/>
      <c r="B109" s="931" t="s">
        <v>424</v>
      </c>
      <c r="C109" s="932"/>
    </row>
    <row r="110" spans="1:3">
      <c r="A110" s="965" t="s">
        <v>425</v>
      </c>
      <c r="B110" s="965"/>
      <c r="C110" s="965"/>
    </row>
    <row r="111" spans="1:3">
      <c r="A111" s="966" t="s">
        <v>288</v>
      </c>
      <c r="B111" s="966"/>
      <c r="C111" s="966"/>
    </row>
    <row r="112" spans="1:3">
      <c r="A112" s="644">
        <v>1</v>
      </c>
      <c r="B112" s="962" t="s">
        <v>426</v>
      </c>
      <c r="C112" s="963"/>
    </row>
    <row r="113" spans="1:3">
      <c r="A113" s="644">
        <v>2</v>
      </c>
      <c r="B113" s="967" t="s">
        <v>427</v>
      </c>
      <c r="C113" s="968"/>
    </row>
    <row r="114" spans="1:3">
      <c r="A114" s="644">
        <v>3</v>
      </c>
      <c r="B114" s="962" t="s">
        <v>428</v>
      </c>
      <c r="C114" s="963"/>
    </row>
    <row r="115" spans="1:3">
      <c r="A115" s="644">
        <v>4</v>
      </c>
      <c r="B115" s="962" t="s">
        <v>429</v>
      </c>
      <c r="C115" s="963"/>
    </row>
    <row r="116" spans="1:3">
      <c r="A116" s="644">
        <v>5</v>
      </c>
      <c r="B116" s="648" t="s">
        <v>430</v>
      </c>
      <c r="C116" s="647"/>
    </row>
    <row r="117" spans="1:3">
      <c r="A117" s="644">
        <v>6</v>
      </c>
      <c r="B117" s="962" t="s">
        <v>431</v>
      </c>
      <c r="C117" s="963"/>
    </row>
    <row r="118" spans="1:3" ht="48.6" customHeight="1">
      <c r="A118" s="644">
        <v>7</v>
      </c>
      <c r="B118" s="962" t="s">
        <v>432</v>
      </c>
      <c r="C118" s="963"/>
    </row>
    <row r="119" spans="1:3">
      <c r="A119" s="618">
        <v>8</v>
      </c>
      <c r="B119" s="615" t="s">
        <v>433</v>
      </c>
      <c r="C119" s="641" t="s">
        <v>434</v>
      </c>
    </row>
    <row r="120" spans="1:3" ht="22.5">
      <c r="A120" s="644">
        <v>9.01</v>
      </c>
      <c r="B120" s="615" t="s">
        <v>202</v>
      </c>
      <c r="C120" s="628" t="s">
        <v>435</v>
      </c>
    </row>
    <row r="121" spans="1:3" ht="33.75">
      <c r="A121" s="644">
        <v>9.02</v>
      </c>
      <c r="B121" s="615" t="s">
        <v>203</v>
      </c>
      <c r="C121" s="628" t="s">
        <v>436</v>
      </c>
    </row>
    <row r="122" spans="1:3">
      <c r="A122" s="644">
        <v>9.0299999999999994</v>
      </c>
      <c r="B122" s="631" t="s">
        <v>204</v>
      </c>
      <c r="C122" s="631" t="s">
        <v>437</v>
      </c>
    </row>
    <row r="123" spans="1:3">
      <c r="A123" s="644">
        <v>9.0399999999999991</v>
      </c>
      <c r="B123" s="615" t="s">
        <v>205</v>
      </c>
      <c r="C123" s="631" t="s">
        <v>438</v>
      </c>
    </row>
    <row r="124" spans="1:3">
      <c r="A124" s="644">
        <v>9.0500000000000007</v>
      </c>
      <c r="B124" s="615" t="s">
        <v>206</v>
      </c>
      <c r="C124" s="631" t="s">
        <v>439</v>
      </c>
    </row>
    <row r="125" spans="1:3" ht="22.5">
      <c r="A125" s="644">
        <v>9.06</v>
      </c>
      <c r="B125" s="615" t="s">
        <v>207</v>
      </c>
      <c r="C125" s="631" t="s">
        <v>440</v>
      </c>
    </row>
    <row r="126" spans="1:3">
      <c r="A126" s="644">
        <v>9.07</v>
      </c>
      <c r="B126" s="646" t="s">
        <v>208</v>
      </c>
      <c r="C126" s="631" t="s">
        <v>441</v>
      </c>
    </row>
    <row r="127" spans="1:3" ht="22.5">
      <c r="A127" s="644">
        <v>9.08</v>
      </c>
      <c r="B127" s="615" t="s">
        <v>209</v>
      </c>
      <c r="C127" s="631" t="s">
        <v>442</v>
      </c>
    </row>
    <row r="128" spans="1:3" ht="22.5">
      <c r="A128" s="644">
        <v>9.09</v>
      </c>
      <c r="B128" s="615" t="s">
        <v>210</v>
      </c>
      <c r="C128" s="631" t="s">
        <v>443</v>
      </c>
    </row>
    <row r="129" spans="1:3">
      <c r="A129" s="645">
        <v>9.1</v>
      </c>
      <c r="B129" s="615" t="s">
        <v>211</v>
      </c>
      <c r="C129" s="631" t="s">
        <v>444</v>
      </c>
    </row>
    <row r="130" spans="1:3">
      <c r="A130" s="644">
        <v>9.11</v>
      </c>
      <c r="B130" s="615" t="s">
        <v>212</v>
      </c>
      <c r="C130" s="631" t="s">
        <v>445</v>
      </c>
    </row>
    <row r="131" spans="1:3">
      <c r="A131" s="644">
        <v>9.1199999999999992</v>
      </c>
      <c r="B131" s="615" t="s">
        <v>213</v>
      </c>
      <c r="C131" s="631" t="s">
        <v>446</v>
      </c>
    </row>
    <row r="132" spans="1:3">
      <c r="A132" s="644">
        <v>9.1300000000000008</v>
      </c>
      <c r="B132" s="615" t="s">
        <v>214</v>
      </c>
      <c r="C132" s="631" t="s">
        <v>447</v>
      </c>
    </row>
    <row r="133" spans="1:3">
      <c r="A133" s="644">
        <v>9.14</v>
      </c>
      <c r="B133" s="615" t="s">
        <v>215</v>
      </c>
      <c r="C133" s="631" t="s">
        <v>448</v>
      </c>
    </row>
    <row r="134" spans="1:3">
      <c r="A134" s="644">
        <v>9.15</v>
      </c>
      <c r="B134" s="615" t="s">
        <v>216</v>
      </c>
      <c r="C134" s="631" t="s">
        <v>449</v>
      </c>
    </row>
    <row r="135" spans="1:3" ht="22.5">
      <c r="A135" s="644">
        <v>9.16</v>
      </c>
      <c r="B135" s="615" t="s">
        <v>217</v>
      </c>
      <c r="C135" s="631" t="s">
        <v>450</v>
      </c>
    </row>
    <row r="136" spans="1:3">
      <c r="A136" s="644">
        <v>9.17</v>
      </c>
      <c r="B136" s="631" t="s">
        <v>218</v>
      </c>
      <c r="C136" s="631" t="s">
        <v>451</v>
      </c>
    </row>
    <row r="137" spans="1:3" ht="22.5">
      <c r="A137" s="644">
        <v>9.18</v>
      </c>
      <c r="B137" s="615" t="s">
        <v>219</v>
      </c>
      <c r="C137" s="631" t="s">
        <v>452</v>
      </c>
    </row>
    <row r="138" spans="1:3">
      <c r="A138" s="644">
        <v>9.19</v>
      </c>
      <c r="B138" s="615" t="s">
        <v>220</v>
      </c>
      <c r="C138" s="631" t="s">
        <v>453</v>
      </c>
    </row>
    <row r="139" spans="1:3">
      <c r="A139" s="645">
        <v>9.1999999999999993</v>
      </c>
      <c r="B139" s="615" t="s">
        <v>221</v>
      </c>
      <c r="C139" s="631" t="s">
        <v>454</v>
      </c>
    </row>
    <row r="140" spans="1:3">
      <c r="A140" s="644">
        <v>9.2100000000000009</v>
      </c>
      <c r="B140" s="615" t="s">
        <v>222</v>
      </c>
      <c r="C140" s="631" t="s">
        <v>455</v>
      </c>
    </row>
    <row r="141" spans="1:3">
      <c r="A141" s="644">
        <v>9.2200000000000006</v>
      </c>
      <c r="B141" s="615" t="s">
        <v>223</v>
      </c>
      <c r="C141" s="631" t="s">
        <v>456</v>
      </c>
    </row>
    <row r="142" spans="1:3" ht="22.5">
      <c r="A142" s="644">
        <v>9.23</v>
      </c>
      <c r="B142" s="615" t="s">
        <v>224</v>
      </c>
      <c r="C142" s="631" t="s">
        <v>457</v>
      </c>
    </row>
    <row r="143" spans="1:3" ht="22.5">
      <c r="A143" s="644">
        <v>9.24</v>
      </c>
      <c r="B143" s="615" t="s">
        <v>225</v>
      </c>
      <c r="C143" s="631" t="s">
        <v>458</v>
      </c>
    </row>
    <row r="144" spans="1:3">
      <c r="A144" s="644">
        <v>9.2500000000000107</v>
      </c>
      <c r="B144" s="615" t="s">
        <v>226</v>
      </c>
      <c r="C144" s="631" t="s">
        <v>459</v>
      </c>
    </row>
    <row r="145" spans="1:3" ht="22.5">
      <c r="A145" s="644">
        <v>9.2600000000000193</v>
      </c>
      <c r="B145" s="615" t="s">
        <v>460</v>
      </c>
      <c r="C145" s="643" t="s">
        <v>461</v>
      </c>
    </row>
    <row r="146" spans="1:3" s="433" customFormat="1" ht="22.5">
      <c r="A146" s="644">
        <v>9.2700000000000298</v>
      </c>
      <c r="B146" s="615" t="s">
        <v>15</v>
      </c>
      <c r="C146" s="643" t="s">
        <v>462</v>
      </c>
    </row>
    <row r="147" spans="1:3" s="433" customFormat="1">
      <c r="A147" s="619"/>
      <c r="B147" s="970" t="s">
        <v>463</v>
      </c>
      <c r="C147" s="971"/>
    </row>
    <row r="148" spans="1:3" s="433" customFormat="1">
      <c r="A148" s="618">
        <v>1</v>
      </c>
      <c r="B148" s="972" t="s">
        <v>464</v>
      </c>
      <c r="C148" s="973"/>
    </row>
    <row r="149" spans="1:3" s="433" customFormat="1">
      <c r="A149" s="618">
        <v>2</v>
      </c>
      <c r="B149" s="972" t="s">
        <v>465</v>
      </c>
      <c r="C149" s="973"/>
    </row>
    <row r="150" spans="1:3" s="433" customFormat="1">
      <c r="A150" s="618">
        <v>3</v>
      </c>
      <c r="B150" s="972" t="s">
        <v>466</v>
      </c>
      <c r="C150" s="973"/>
    </row>
    <row r="151" spans="1:3" s="433" customFormat="1">
      <c r="A151" s="619"/>
      <c r="B151" s="970" t="s">
        <v>467</v>
      </c>
      <c r="C151" s="971"/>
    </row>
    <row r="152" spans="1:3" s="433" customFormat="1">
      <c r="A152" s="618">
        <v>1</v>
      </c>
      <c r="B152" s="975" t="s">
        <v>468</v>
      </c>
      <c r="C152" s="978"/>
    </row>
    <row r="153" spans="1:3" s="433" customFormat="1">
      <c r="A153" s="618">
        <v>2</v>
      </c>
      <c r="B153" s="615" t="s">
        <v>195</v>
      </c>
      <c r="C153" s="641" t="s">
        <v>469</v>
      </c>
    </row>
    <row r="154" spans="1:3" ht="22.5">
      <c r="A154" s="618">
        <v>3</v>
      </c>
      <c r="B154" s="615" t="s">
        <v>196</v>
      </c>
      <c r="C154" s="641" t="s">
        <v>470</v>
      </c>
    </row>
    <row r="155" spans="1:3">
      <c r="A155" s="618">
        <v>4</v>
      </c>
      <c r="B155" s="615" t="s">
        <v>197</v>
      </c>
      <c r="C155" s="615" t="s">
        <v>471</v>
      </c>
    </row>
    <row r="156" spans="1:3" ht="24.95" customHeight="1">
      <c r="A156" s="619"/>
      <c r="B156" s="970" t="s">
        <v>472</v>
      </c>
      <c r="C156" s="971"/>
    </row>
    <row r="157" spans="1:3" ht="33.75">
      <c r="A157" s="618"/>
      <c r="B157" s="615" t="s">
        <v>473</v>
      </c>
      <c r="C157" s="620" t="s">
        <v>474</v>
      </c>
    </row>
    <row r="158" spans="1:3">
      <c r="A158" s="619"/>
      <c r="B158" s="970" t="s">
        <v>475</v>
      </c>
      <c r="C158" s="971"/>
    </row>
    <row r="159" spans="1:3" ht="39" customHeight="1">
      <c r="A159" s="619"/>
      <c r="B159" s="972" t="s">
        <v>476</v>
      </c>
      <c r="C159" s="973"/>
    </row>
    <row r="160" spans="1:3">
      <c r="A160" s="619" t="s">
        <v>477</v>
      </c>
      <c r="B160" s="642" t="s">
        <v>478</v>
      </c>
      <c r="C160" s="633" t="s">
        <v>479</v>
      </c>
    </row>
    <row r="161" spans="1:3">
      <c r="A161" s="619" t="s">
        <v>480</v>
      </c>
      <c r="B161" s="639" t="s">
        <v>481</v>
      </c>
      <c r="C161" s="641" t="s">
        <v>482</v>
      </c>
    </row>
    <row r="162" spans="1:3" ht="22.5">
      <c r="A162" s="619" t="s">
        <v>483</v>
      </c>
      <c r="B162" s="633" t="s">
        <v>484</v>
      </c>
      <c r="C162" s="641" t="s">
        <v>485</v>
      </c>
    </row>
    <row r="163" spans="1:3">
      <c r="A163" s="619" t="s">
        <v>486</v>
      </c>
      <c r="B163" s="639" t="s">
        <v>487</v>
      </c>
      <c r="C163" s="640" t="s">
        <v>488</v>
      </c>
    </row>
    <row r="164" spans="1:3" ht="22.5">
      <c r="A164" s="619" t="s">
        <v>489</v>
      </c>
      <c r="B164" s="639" t="s">
        <v>490</v>
      </c>
      <c r="C164" s="638" t="s">
        <v>491</v>
      </c>
    </row>
    <row r="165" spans="1:3" ht="22.5">
      <c r="A165" s="619" t="s">
        <v>492</v>
      </c>
      <c r="B165" s="639" t="s">
        <v>493</v>
      </c>
      <c r="C165" s="638" t="s">
        <v>494</v>
      </c>
    </row>
    <row r="166" spans="1:3" ht="22.5">
      <c r="A166" s="619" t="s">
        <v>495</v>
      </c>
      <c r="B166" s="636" t="s">
        <v>496</v>
      </c>
      <c r="C166" s="637" t="s">
        <v>497</v>
      </c>
    </row>
    <row r="167" spans="1:3" ht="22.5">
      <c r="A167" s="619" t="s">
        <v>498</v>
      </c>
      <c r="B167" s="636" t="s">
        <v>499</v>
      </c>
      <c r="C167" s="638" t="s">
        <v>500</v>
      </c>
    </row>
    <row r="168" spans="1:3" ht="26.45" customHeight="1">
      <c r="A168" s="619" t="s">
        <v>501</v>
      </c>
      <c r="B168" s="636" t="s">
        <v>502</v>
      </c>
      <c r="C168" s="637" t="s">
        <v>503</v>
      </c>
    </row>
    <row r="169" spans="1:3" ht="22.5">
      <c r="A169" s="619" t="s">
        <v>504</v>
      </c>
      <c r="B169" s="613" t="s">
        <v>505</v>
      </c>
      <c r="C169" s="637" t="s">
        <v>506</v>
      </c>
    </row>
    <row r="170" spans="1:3" ht="22.5">
      <c r="A170" s="619" t="s">
        <v>507</v>
      </c>
      <c r="B170" s="636" t="s">
        <v>508</v>
      </c>
      <c r="C170" s="635" t="s">
        <v>509</v>
      </c>
    </row>
    <row r="171" spans="1:3">
      <c r="A171" s="619" t="s">
        <v>510</v>
      </c>
      <c r="B171" s="634" t="s">
        <v>511</v>
      </c>
      <c r="C171" s="633" t="s">
        <v>512</v>
      </c>
    </row>
    <row r="172" spans="1:3" ht="22.5">
      <c r="A172" s="619"/>
      <c r="B172" s="632" t="s">
        <v>513</v>
      </c>
      <c r="C172" s="631" t="s">
        <v>514</v>
      </c>
    </row>
    <row r="173" spans="1:3" ht="22.5">
      <c r="A173" s="619"/>
      <c r="B173" s="632" t="s">
        <v>515</v>
      </c>
      <c r="C173" s="631" t="s">
        <v>516</v>
      </c>
    </row>
    <row r="174" spans="1:3" ht="22.5">
      <c r="A174" s="619"/>
      <c r="B174" s="632" t="s">
        <v>517</v>
      </c>
      <c r="C174" s="631" t="s">
        <v>518</v>
      </c>
    </row>
    <row r="175" spans="1:3">
      <c r="A175" s="619"/>
      <c r="B175" s="970" t="s">
        <v>519</v>
      </c>
      <c r="C175" s="971"/>
    </row>
    <row r="176" spans="1:3">
      <c r="A176" s="619"/>
      <c r="B176" s="972" t="s">
        <v>520</v>
      </c>
      <c r="C176" s="973"/>
    </row>
    <row r="177" spans="1:3">
      <c r="A177" s="618">
        <v>1</v>
      </c>
      <c r="B177" s="631" t="s">
        <v>521</v>
      </c>
      <c r="C177" s="631" t="s">
        <v>521</v>
      </c>
    </row>
    <row r="178" spans="1:3" ht="33.75">
      <c r="A178" s="618">
        <v>2</v>
      </c>
      <c r="B178" s="631" t="s">
        <v>522</v>
      </c>
      <c r="C178" s="631" t="s">
        <v>523</v>
      </c>
    </row>
    <row r="179" spans="1:3">
      <c r="A179" s="618">
        <v>3</v>
      </c>
      <c r="B179" s="631" t="s">
        <v>524</v>
      </c>
      <c r="C179" s="631" t="s">
        <v>525</v>
      </c>
    </row>
    <row r="180" spans="1:3" ht="22.5">
      <c r="A180" s="618">
        <v>4</v>
      </c>
      <c r="B180" s="631" t="s">
        <v>526</v>
      </c>
      <c r="C180" s="631" t="s">
        <v>527</v>
      </c>
    </row>
    <row r="181" spans="1:3" ht="22.5">
      <c r="A181" s="618">
        <v>5</v>
      </c>
      <c r="B181" s="631" t="s">
        <v>528</v>
      </c>
      <c r="C181" s="631" t="s">
        <v>529</v>
      </c>
    </row>
    <row r="182" spans="1:3" ht="45">
      <c r="A182" s="618">
        <v>6</v>
      </c>
      <c r="B182" s="631" t="s">
        <v>530</v>
      </c>
      <c r="C182" s="631" t="s">
        <v>531</v>
      </c>
    </row>
    <row r="183" spans="1:3">
      <c r="A183" s="619"/>
      <c r="B183" s="970" t="s">
        <v>532</v>
      </c>
      <c r="C183" s="971"/>
    </row>
    <row r="184" spans="1:3">
      <c r="A184" s="619"/>
      <c r="B184" s="974" t="s">
        <v>533</v>
      </c>
      <c r="C184" s="975"/>
    </row>
    <row r="185" spans="1:3" ht="22.5">
      <c r="A185" s="619">
        <v>1.1000000000000001</v>
      </c>
      <c r="B185" s="630" t="s">
        <v>534</v>
      </c>
      <c r="C185" s="628" t="s">
        <v>535</v>
      </c>
    </row>
    <row r="186" spans="1:3" ht="50.1" customHeight="1">
      <c r="A186" s="619" t="s">
        <v>536</v>
      </c>
      <c r="B186" s="614" t="s">
        <v>537</v>
      </c>
      <c r="C186" s="628" t="s">
        <v>538</v>
      </c>
    </row>
    <row r="187" spans="1:3">
      <c r="A187" s="619" t="s">
        <v>539</v>
      </c>
      <c r="B187" s="629" t="s">
        <v>540</v>
      </c>
      <c r="C187" s="976" t="s">
        <v>541</v>
      </c>
    </row>
    <row r="188" spans="1:3">
      <c r="A188" s="619" t="s">
        <v>542</v>
      </c>
      <c r="B188" s="629" t="s">
        <v>543</v>
      </c>
      <c r="C188" s="976"/>
    </row>
    <row r="189" spans="1:3">
      <c r="A189" s="619" t="s">
        <v>544</v>
      </c>
      <c r="B189" s="629" t="s">
        <v>545</v>
      </c>
      <c r="C189" s="976"/>
    </row>
    <row r="190" spans="1:3">
      <c r="A190" s="619" t="s">
        <v>546</v>
      </c>
      <c r="B190" s="629" t="s">
        <v>547</v>
      </c>
      <c r="C190" s="976"/>
    </row>
    <row r="191" spans="1:3" ht="25.5" customHeight="1">
      <c r="A191" s="619">
        <v>1.2</v>
      </c>
      <c r="B191" s="627" t="s">
        <v>548</v>
      </c>
      <c r="C191" s="612" t="s">
        <v>549</v>
      </c>
    </row>
    <row r="192" spans="1:3" ht="22.5">
      <c r="A192" s="619" t="s">
        <v>550</v>
      </c>
      <c r="B192" s="622" t="s">
        <v>551</v>
      </c>
      <c r="C192" s="625" t="s">
        <v>552</v>
      </c>
    </row>
    <row r="193" spans="1:4" ht="22.5">
      <c r="A193" s="619" t="s">
        <v>553</v>
      </c>
      <c r="B193" s="626" t="s">
        <v>554</v>
      </c>
      <c r="C193" s="625" t="s">
        <v>555</v>
      </c>
    </row>
    <row r="194" spans="1:4" ht="26.1" customHeight="1">
      <c r="A194" s="619" t="s">
        <v>556</v>
      </c>
      <c r="B194" s="624" t="s">
        <v>557</v>
      </c>
      <c r="C194" s="612" t="s">
        <v>558</v>
      </c>
    </row>
    <row r="195" spans="1:4" ht="22.5">
      <c r="A195" s="619" t="s">
        <v>559</v>
      </c>
      <c r="B195" s="623" t="s">
        <v>560</v>
      </c>
      <c r="C195" s="612" t="s">
        <v>561</v>
      </c>
      <c r="D195" s="434"/>
    </row>
    <row r="196" spans="1:4" ht="22.5">
      <c r="A196" s="619">
        <v>1.4</v>
      </c>
      <c r="B196" s="622" t="s">
        <v>562</v>
      </c>
      <c r="C196" s="621" t="s">
        <v>563</v>
      </c>
      <c r="D196" s="435"/>
    </row>
    <row r="197" spans="1:4" ht="12.75">
      <c r="A197" s="619">
        <v>1.5</v>
      </c>
      <c r="B197" s="622" t="s">
        <v>564</v>
      </c>
      <c r="C197" s="621" t="s">
        <v>563</v>
      </c>
      <c r="D197" s="436"/>
    </row>
    <row r="198" spans="1:4" ht="12.75">
      <c r="A198" s="619"/>
      <c r="B198" s="965" t="s">
        <v>565</v>
      </c>
      <c r="C198" s="965"/>
      <c r="D198" s="436"/>
    </row>
    <row r="199" spans="1:4" ht="12.75">
      <c r="A199" s="619"/>
      <c r="B199" s="974" t="s">
        <v>566</v>
      </c>
      <c r="C199" s="974"/>
      <c r="D199" s="436"/>
    </row>
    <row r="200" spans="1:4" ht="12.75">
      <c r="A200" s="618"/>
      <c r="B200" s="615" t="s">
        <v>473</v>
      </c>
      <c r="C200" s="620" t="s">
        <v>469</v>
      </c>
      <c r="D200" s="436"/>
    </row>
    <row r="201" spans="1:4" ht="12.75">
      <c r="A201" s="619"/>
      <c r="B201" s="965" t="s">
        <v>567</v>
      </c>
      <c r="C201" s="965"/>
      <c r="D201" s="437"/>
    </row>
    <row r="202" spans="1:4" ht="12.75">
      <c r="A202" s="618"/>
      <c r="B202" s="974" t="s">
        <v>568</v>
      </c>
      <c r="C202" s="974"/>
      <c r="D202" s="438"/>
    </row>
    <row r="203" spans="1:4" ht="12.75">
      <c r="B203" s="965" t="s">
        <v>569</v>
      </c>
      <c r="C203" s="965"/>
      <c r="D203" s="439"/>
    </row>
    <row r="204" spans="1:4" ht="22.5">
      <c r="A204" s="614">
        <v>1</v>
      </c>
      <c r="B204" s="615" t="s">
        <v>570</v>
      </c>
      <c r="C204" s="612" t="s">
        <v>571</v>
      </c>
      <c r="D204" s="438"/>
    </row>
    <row r="205" spans="1:4" ht="18" customHeight="1">
      <c r="A205" s="614">
        <v>2</v>
      </c>
      <c r="B205" s="615" t="s">
        <v>572</v>
      </c>
      <c r="C205" s="612" t="s">
        <v>573</v>
      </c>
      <c r="D205" s="439"/>
    </row>
    <row r="206" spans="1:4" ht="22.5">
      <c r="A206" s="614">
        <v>3</v>
      </c>
      <c r="B206" s="615" t="s">
        <v>574</v>
      </c>
      <c r="C206" s="615" t="s">
        <v>575</v>
      </c>
      <c r="D206" s="440"/>
    </row>
    <row r="207" spans="1:4" ht="12.75">
      <c r="A207" s="614">
        <v>4</v>
      </c>
      <c r="B207" s="615" t="s">
        <v>576</v>
      </c>
      <c r="C207" s="615" t="s">
        <v>577</v>
      </c>
      <c r="D207" s="440"/>
    </row>
    <row r="208" spans="1:4" ht="22.5">
      <c r="A208" s="614">
        <v>5</v>
      </c>
      <c r="B208" s="615" t="s">
        <v>578</v>
      </c>
      <c r="C208" s="615" t="s">
        <v>579</v>
      </c>
    </row>
    <row r="209" spans="1:3" ht="24.6" customHeight="1">
      <c r="A209" s="614">
        <v>6</v>
      </c>
      <c r="B209" s="615" t="s">
        <v>580</v>
      </c>
      <c r="C209" s="615" t="s">
        <v>581</v>
      </c>
    </row>
    <row r="210" spans="1:3" ht="22.5">
      <c r="A210" s="614">
        <v>7</v>
      </c>
      <c r="B210" s="615" t="s">
        <v>582</v>
      </c>
      <c r="C210" s="615" t="s">
        <v>583</v>
      </c>
    </row>
    <row r="211" spans="1:3">
      <c r="A211" s="614">
        <v>7.1</v>
      </c>
      <c r="B211" s="617" t="s">
        <v>584</v>
      </c>
      <c r="C211" s="615" t="s">
        <v>585</v>
      </c>
    </row>
    <row r="212" spans="1:3" ht="22.5">
      <c r="A212" s="614">
        <v>7.2</v>
      </c>
      <c r="B212" s="617" t="s">
        <v>586</v>
      </c>
      <c r="C212" s="615" t="s">
        <v>587</v>
      </c>
    </row>
    <row r="213" spans="1:3">
      <c r="A213" s="614">
        <v>7.3</v>
      </c>
      <c r="B213" s="616" t="s">
        <v>588</v>
      </c>
      <c r="C213" s="615" t="s">
        <v>589</v>
      </c>
    </row>
    <row r="214" spans="1:3" ht="39.6" customHeight="1">
      <c r="A214" s="614">
        <v>8</v>
      </c>
      <c r="B214" s="615" t="s">
        <v>590</v>
      </c>
      <c r="C214" s="612" t="s">
        <v>591</v>
      </c>
    </row>
    <row r="215" spans="1:3">
      <c r="A215" s="614">
        <v>9</v>
      </c>
      <c r="B215" s="615" t="s">
        <v>592</v>
      </c>
      <c r="C215" s="612" t="s">
        <v>593</v>
      </c>
    </row>
    <row r="216" spans="1:3" ht="22.5">
      <c r="A216" s="657">
        <v>10.1</v>
      </c>
      <c r="B216" s="658" t="s">
        <v>594</v>
      </c>
      <c r="C216" s="649" t="s">
        <v>595</v>
      </c>
    </row>
    <row r="217" spans="1:3">
      <c r="A217" s="977"/>
      <c r="B217" s="659" t="s">
        <v>596</v>
      </c>
      <c r="C217" s="612" t="s">
        <v>597</v>
      </c>
    </row>
    <row r="218" spans="1:3">
      <c r="A218" s="977"/>
      <c r="B218" s="613" t="s">
        <v>598</v>
      </c>
      <c r="C218" s="612" t="s">
        <v>599</v>
      </c>
    </row>
    <row r="219" spans="1:3">
      <c r="A219" s="977"/>
      <c r="B219" s="613" t="s">
        <v>600</v>
      </c>
      <c r="C219" s="612" t="s">
        <v>601</v>
      </c>
    </row>
    <row r="220" spans="1:3">
      <c r="A220" s="977"/>
      <c r="B220" s="613" t="s">
        <v>602</v>
      </c>
      <c r="C220" s="612" t="s">
        <v>603</v>
      </c>
    </row>
    <row r="221" spans="1:3" ht="22.5">
      <c r="A221" s="977"/>
      <c r="B221" s="613" t="s">
        <v>604</v>
      </c>
      <c r="C221" s="628" t="s">
        <v>605</v>
      </c>
    </row>
    <row r="222" spans="1:3" ht="33.75">
      <c r="A222" s="977"/>
      <c r="B222" s="613" t="s">
        <v>606</v>
      </c>
      <c r="C222" s="612" t="s">
        <v>607</v>
      </c>
    </row>
    <row r="223" spans="1:3">
      <c r="A223" s="977"/>
      <c r="B223" s="613" t="s">
        <v>608</v>
      </c>
      <c r="C223" s="612" t="s">
        <v>609</v>
      </c>
    </row>
    <row r="224" spans="1:3" ht="22.5">
      <c r="A224" s="977"/>
      <c r="B224" s="613" t="s">
        <v>610</v>
      </c>
      <c r="C224" s="612" t="s">
        <v>611</v>
      </c>
    </row>
    <row r="225" spans="1:3" ht="12.75">
      <c r="A225" s="650"/>
      <c r="B225" s="651"/>
      <c r="C225" s="652"/>
    </row>
    <row r="226" spans="1:3" ht="12.75">
      <c r="A226" s="650"/>
      <c r="B226" s="652"/>
      <c r="C226" s="653"/>
    </row>
    <row r="227" spans="1:3" ht="12.75">
      <c r="A227" s="650"/>
      <c r="B227" s="652"/>
      <c r="C227" s="653"/>
    </row>
    <row r="228" spans="1:3" ht="12.75">
      <c r="A228" s="650"/>
      <c r="B228" s="654"/>
      <c r="C228" s="653"/>
    </row>
    <row r="229" spans="1:3" ht="12.75">
      <c r="A229" s="969"/>
      <c r="B229" s="655"/>
      <c r="C229" s="653"/>
    </row>
    <row r="230" spans="1:3" ht="12.75">
      <c r="A230" s="969"/>
      <c r="B230" s="655"/>
      <c r="C230" s="653"/>
    </row>
    <row r="231" spans="1:3" ht="12.75">
      <c r="A231" s="969"/>
      <c r="B231" s="655"/>
      <c r="C231" s="653"/>
    </row>
    <row r="232" spans="1:3" ht="12.75">
      <c r="A232" s="969"/>
      <c r="B232" s="655"/>
      <c r="C232" s="656"/>
    </row>
    <row r="233" spans="1:3" ht="40.5" customHeight="1">
      <c r="A233" s="969"/>
      <c r="B233" s="655"/>
      <c r="C233" s="653"/>
    </row>
    <row r="234" spans="1:3" ht="24" customHeight="1">
      <c r="A234" s="969"/>
      <c r="B234" s="655"/>
      <c r="C234" s="653"/>
    </row>
    <row r="235" spans="1:3" ht="12.75">
      <c r="A235" s="969"/>
      <c r="B235" s="655"/>
      <c r="C235" s="653"/>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14:C114"/>
    <mergeCell ref="A96:C96"/>
    <mergeCell ref="A104:C104"/>
    <mergeCell ref="B105:C105"/>
    <mergeCell ref="A106:C106"/>
    <mergeCell ref="B107:C107"/>
    <mergeCell ref="B108:C108"/>
    <mergeCell ref="B109:C109"/>
    <mergeCell ref="A110:C110"/>
    <mergeCell ref="A111:C111"/>
    <mergeCell ref="B112:C112"/>
    <mergeCell ref="B113:C113"/>
    <mergeCell ref="A95:C95"/>
    <mergeCell ref="B84:C84"/>
    <mergeCell ref="B85:C85"/>
    <mergeCell ref="B86:C86"/>
    <mergeCell ref="A87:C87"/>
    <mergeCell ref="B88:C88"/>
    <mergeCell ref="B89:C89"/>
    <mergeCell ref="B90:C90"/>
    <mergeCell ref="B91:C91"/>
    <mergeCell ref="B92:C92"/>
    <mergeCell ref="B93:C93"/>
    <mergeCell ref="B94:C94"/>
    <mergeCell ref="B83:C83"/>
    <mergeCell ref="B72:C72"/>
    <mergeCell ref="B73:C73"/>
    <mergeCell ref="B74:C74"/>
    <mergeCell ref="A75:C75"/>
    <mergeCell ref="B76:C76"/>
    <mergeCell ref="B77:C77"/>
    <mergeCell ref="B78:C78"/>
    <mergeCell ref="A79:C79"/>
    <mergeCell ref="B80:C80"/>
    <mergeCell ref="B81:C81"/>
    <mergeCell ref="B82:C82"/>
    <mergeCell ref="B71:C71"/>
    <mergeCell ref="B60:C60"/>
    <mergeCell ref="B61:C61"/>
    <mergeCell ref="B62:C62"/>
    <mergeCell ref="B63:C63"/>
    <mergeCell ref="A64:C64"/>
    <mergeCell ref="B65:C65"/>
    <mergeCell ref="A66:C66"/>
    <mergeCell ref="B67:C67"/>
    <mergeCell ref="B68:C68"/>
    <mergeCell ref="B69:C69"/>
    <mergeCell ref="B70:C70"/>
    <mergeCell ref="B59:C59"/>
    <mergeCell ref="B48:C48"/>
    <mergeCell ref="B49:C49"/>
    <mergeCell ref="B50:C50"/>
    <mergeCell ref="B51:C51"/>
    <mergeCell ref="B52:C52"/>
    <mergeCell ref="B53:C53"/>
    <mergeCell ref="A54:C54"/>
    <mergeCell ref="B55:C55"/>
    <mergeCell ref="B56:C56"/>
    <mergeCell ref="B57:C57"/>
    <mergeCell ref="B58:C58"/>
    <mergeCell ref="A47:C47"/>
    <mergeCell ref="B37:C37"/>
    <mergeCell ref="B38:C38"/>
    <mergeCell ref="B40:C40"/>
    <mergeCell ref="A41:C41"/>
    <mergeCell ref="B42:C42"/>
    <mergeCell ref="B43:C43"/>
    <mergeCell ref="B44:C44"/>
    <mergeCell ref="A45:C45"/>
    <mergeCell ref="B46:C46"/>
    <mergeCell ref="B36:C36"/>
    <mergeCell ref="B39:C39"/>
    <mergeCell ref="B25:C25"/>
    <mergeCell ref="A26:C26"/>
    <mergeCell ref="B27:C27"/>
    <mergeCell ref="A28:C28"/>
    <mergeCell ref="B29:C29"/>
    <mergeCell ref="B30:C30"/>
    <mergeCell ref="B31:C31"/>
    <mergeCell ref="B32:C32"/>
    <mergeCell ref="B34:C34"/>
    <mergeCell ref="B35:C35"/>
    <mergeCell ref="B33:C33"/>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2024-02-06T05:33:11Z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