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0800" tabRatio="919"/>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5. CCR" sheetId="37" r:id="rId16"/>
    <sheet name="15.1. LR" sheetId="79" r:id="rId17"/>
    <sheet name="14. LCR" sheetId="36"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K33" i="102" l="1"/>
  <c r="J33" i="102"/>
  <c r="I33" i="102"/>
  <c r="C15" i="98" l="1"/>
  <c r="H42" i="94" l="1"/>
  <c r="E42" i="94"/>
  <c r="H41" i="94"/>
  <c r="E41" i="94"/>
  <c r="H40" i="94"/>
  <c r="E40" i="94"/>
  <c r="H39" i="94"/>
  <c r="E39" i="94"/>
  <c r="G38" i="94"/>
  <c r="F38" i="94"/>
  <c r="D38" i="94"/>
  <c r="C38" i="94"/>
  <c r="E38" i="94" s="1"/>
  <c r="H38" i="94" l="1"/>
  <c r="C66" i="69" l="1"/>
  <c r="C65" i="69"/>
  <c r="C64" i="69"/>
  <c r="C63" i="69"/>
  <c r="C61" i="69"/>
  <c r="C60" i="69"/>
  <c r="C59" i="69"/>
  <c r="C57" i="69"/>
  <c r="C56" i="69"/>
  <c r="C55" i="69"/>
  <c r="C54" i="69"/>
  <c r="C53" i="69"/>
  <c r="C51" i="69"/>
  <c r="C50" i="69"/>
  <c r="C49" i="69"/>
  <c r="C48" i="69"/>
  <c r="C47" i="69"/>
  <c r="C45" i="69"/>
  <c r="C44" i="69"/>
  <c r="C43" i="69"/>
  <c r="C42" i="69"/>
  <c r="C41" i="69"/>
  <c r="C39" i="69"/>
  <c r="C38" i="69"/>
  <c r="C37" i="69"/>
  <c r="C36" i="69"/>
  <c r="C34" i="69"/>
  <c r="C33" i="69"/>
  <c r="C32" i="69"/>
  <c r="C31" i="69"/>
  <c r="C30" i="69"/>
  <c r="C28" i="69"/>
  <c r="C27" i="69"/>
  <c r="C25" i="69"/>
  <c r="C24" i="69"/>
  <c r="C20" i="69"/>
  <c r="C21" i="69"/>
  <c r="C22" i="69"/>
  <c r="C19" i="69"/>
  <c r="C17" i="69"/>
  <c r="C16" i="69"/>
  <c r="C15" i="69"/>
  <c r="C8" i="69"/>
  <c r="C9" i="69"/>
  <c r="C10" i="69"/>
  <c r="C11" i="69"/>
  <c r="C12" i="69"/>
  <c r="C13" i="69"/>
  <c r="C7" i="69"/>
  <c r="E36" i="72" l="1"/>
  <c r="E35" i="72"/>
  <c r="E34" i="72"/>
  <c r="E33" i="72"/>
  <c r="E32" i="72"/>
  <c r="E30" i="72"/>
  <c r="E29" i="72"/>
  <c r="E27" i="72"/>
  <c r="E26" i="72"/>
  <c r="E24" i="72"/>
  <c r="E23" i="72"/>
  <c r="E22" i="72"/>
  <c r="E21" i="72"/>
  <c r="E19" i="72"/>
  <c r="E18" i="72"/>
  <c r="E17" i="72"/>
  <c r="E10" i="72"/>
  <c r="E11" i="72"/>
  <c r="E12" i="72"/>
  <c r="E13" i="72"/>
  <c r="E14" i="72"/>
  <c r="E15" i="72"/>
  <c r="E9" i="72"/>
  <c r="D30" i="72" l="1"/>
  <c r="C36" i="72"/>
  <c r="C35" i="72"/>
  <c r="C34" i="72"/>
  <c r="C33" i="72"/>
  <c r="C32" i="72"/>
  <c r="C30" i="72"/>
  <c r="C29" i="72"/>
  <c r="C27" i="72"/>
  <c r="C26" i="72"/>
  <c r="C24" i="72"/>
  <c r="C23" i="72"/>
  <c r="C22" i="72"/>
  <c r="C21" i="72"/>
  <c r="C18" i="72"/>
  <c r="C19" i="72"/>
  <c r="C17" i="72"/>
  <c r="C14" i="72"/>
  <c r="C15" i="72"/>
  <c r="C12" i="72"/>
  <c r="C13" i="72"/>
  <c r="C10" i="72"/>
  <c r="C11" i="72"/>
  <c r="C9" i="72"/>
  <c r="C22" i="74" l="1"/>
  <c r="G17" i="94" l="1"/>
  <c r="F17" i="94"/>
  <c r="G39" i="80" l="1"/>
  <c r="G44" i="6"/>
  <c r="G48" i="6" l="1"/>
  <c r="F48" i="6"/>
  <c r="F44" i="6" l="1"/>
  <c r="E44" i="6"/>
  <c r="E48" i="6" l="1"/>
  <c r="D44" i="6"/>
  <c r="D48" i="6" l="1"/>
  <c r="C12" i="98" l="1"/>
  <c r="C11" i="98"/>
  <c r="C10" i="98"/>
  <c r="G25" i="36" l="1"/>
  <c r="F25" i="36"/>
  <c r="K25" i="36"/>
  <c r="J25" i="36"/>
  <c r="I25" i="36"/>
  <c r="H25" i="36"/>
  <c r="C10" i="99" l="1"/>
  <c r="C18" i="99" s="1"/>
  <c r="G21" i="80" l="1"/>
  <c r="E15" i="80"/>
  <c r="F8" i="80"/>
  <c r="C8" i="80"/>
  <c r="C21" i="95" l="1"/>
  <c r="C22" i="95" l="1"/>
  <c r="C6" i="71"/>
  <c r="C13" i="71" s="1"/>
  <c r="R19" i="104" l="1"/>
  <c r="Q19" i="104"/>
  <c r="P19" i="104"/>
  <c r="O19" i="104"/>
  <c r="N19" i="104"/>
  <c r="L19" i="104"/>
  <c r="K19" i="104"/>
  <c r="J19" i="104"/>
  <c r="I19" i="104"/>
  <c r="G19" i="104"/>
  <c r="F19" i="104"/>
  <c r="E19" i="104"/>
  <c r="D19" i="104"/>
  <c r="C19" i="104"/>
  <c r="M18" i="104"/>
  <c r="H18" i="104"/>
  <c r="C18" i="104"/>
  <c r="M17" i="104"/>
  <c r="H17" i="104"/>
  <c r="C17" i="104"/>
  <c r="M16" i="104"/>
  <c r="H16" i="104"/>
  <c r="C16" i="104"/>
  <c r="M15" i="104"/>
  <c r="H15" i="104"/>
  <c r="C15" i="104"/>
  <c r="M14" i="104"/>
  <c r="H14" i="104"/>
  <c r="C14" i="104"/>
  <c r="R13" i="104"/>
  <c r="Q13" i="104"/>
  <c r="P13" i="104"/>
  <c r="O13" i="104"/>
  <c r="N13" i="104"/>
  <c r="M13" i="104"/>
  <c r="L13" i="104"/>
  <c r="K13" i="104"/>
  <c r="J13" i="104"/>
  <c r="I13" i="104"/>
  <c r="H13" i="104" s="1"/>
  <c r="G13" i="104"/>
  <c r="F13" i="104"/>
  <c r="E13" i="104"/>
  <c r="C13" i="104" s="1"/>
  <c r="D13" i="104"/>
  <c r="M12" i="104"/>
  <c r="H12" i="104"/>
  <c r="C12" i="104"/>
  <c r="M11" i="104"/>
  <c r="H11" i="104"/>
  <c r="C11" i="104"/>
  <c r="M10" i="104"/>
  <c r="H10" i="104"/>
  <c r="C10" i="104"/>
  <c r="M9" i="104"/>
  <c r="H9" i="104"/>
  <c r="C9" i="104"/>
  <c r="M8" i="104"/>
  <c r="H8" i="104"/>
  <c r="C8" i="104"/>
  <c r="M7" i="104"/>
  <c r="M19" i="104" s="1"/>
  <c r="H7" i="104"/>
  <c r="H19" i="104" s="1"/>
  <c r="C7" i="104"/>
  <c r="B2" i="104"/>
  <c r="B1" i="104"/>
  <c r="B2" i="103"/>
  <c r="B1" i="103"/>
  <c r="H33" i="102"/>
  <c r="G33" i="102"/>
  <c r="F33" i="102"/>
  <c r="E33" i="102"/>
  <c r="C33" i="102" s="1"/>
  <c r="D33" i="102"/>
  <c r="H32" i="102"/>
  <c r="C32" i="102"/>
  <c r="H31" i="102"/>
  <c r="C31" i="102"/>
  <c r="H30" i="102"/>
  <c r="C30" i="102"/>
  <c r="H29" i="102"/>
  <c r="C29" i="102"/>
  <c r="H28" i="102"/>
  <c r="C28" i="102"/>
  <c r="H27" i="102"/>
  <c r="C27" i="102"/>
  <c r="H26" i="102"/>
  <c r="C26" i="102"/>
  <c r="H25" i="102"/>
  <c r="C25" i="102"/>
  <c r="H24" i="102"/>
  <c r="C24" i="102"/>
  <c r="H23" i="102"/>
  <c r="C23" i="102"/>
  <c r="H22" i="102"/>
  <c r="C22" i="102"/>
  <c r="H21" i="102"/>
  <c r="C21" i="102"/>
  <c r="H20" i="102"/>
  <c r="C20" i="102"/>
  <c r="H19" i="102"/>
  <c r="C19" i="102"/>
  <c r="H18" i="102"/>
  <c r="C18" i="102"/>
  <c r="H17" i="102"/>
  <c r="C17" i="102"/>
  <c r="H16" i="102"/>
  <c r="C16" i="102"/>
  <c r="H15" i="102"/>
  <c r="C15" i="102"/>
  <c r="H14" i="102"/>
  <c r="C14" i="102"/>
  <c r="H13" i="102"/>
  <c r="C13" i="102"/>
  <c r="H12" i="102"/>
  <c r="C12" i="102"/>
  <c r="H11" i="102"/>
  <c r="C11" i="102"/>
  <c r="H10" i="102"/>
  <c r="C10" i="102"/>
  <c r="H9" i="102"/>
  <c r="C9" i="102"/>
  <c r="H8" i="102"/>
  <c r="C8" i="102"/>
  <c r="H7" i="102"/>
  <c r="C7" i="102"/>
  <c r="B2" i="102"/>
  <c r="B1" i="102"/>
  <c r="B2" i="101"/>
  <c r="B1" i="101"/>
  <c r="T22" i="100"/>
  <c r="L22" i="100"/>
  <c r="H22" i="100"/>
  <c r="C22" i="100"/>
  <c r="AA15" i="100"/>
  <c r="Z15" i="100"/>
  <c r="Y15" i="100"/>
  <c r="X15" i="100"/>
  <c r="W15" i="100"/>
  <c r="V15" i="100"/>
  <c r="U15" i="100"/>
  <c r="T15" i="100"/>
  <c r="S15" i="100"/>
  <c r="R15" i="100"/>
  <c r="Q15" i="100"/>
  <c r="P15" i="100"/>
  <c r="O15" i="100"/>
  <c r="N15" i="100"/>
  <c r="M15" i="100"/>
  <c r="L15" i="100"/>
  <c r="K15" i="100"/>
  <c r="J15" i="100"/>
  <c r="I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B2" i="100"/>
  <c r="B1" i="100"/>
  <c r="B2" i="99"/>
  <c r="B1" i="99"/>
  <c r="D10" i="98"/>
  <c r="D7" i="98"/>
  <c r="D15" i="98" s="1"/>
  <c r="C7" i="98"/>
  <c r="B2" i="98"/>
  <c r="B1" i="98"/>
  <c r="G34" i="97"/>
  <c r="F34" i="97"/>
  <c r="E34" i="97"/>
  <c r="D34" i="97"/>
  <c r="C34" i="97"/>
  <c r="H34" i="97" s="1"/>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G22" i="96"/>
  <c r="F22" i="96"/>
  <c r="E22" i="96"/>
  <c r="D22" i="96"/>
  <c r="C22" i="96"/>
  <c r="H22" i="96" s="1"/>
  <c r="G21" i="96"/>
  <c r="F21" i="96"/>
  <c r="E21" i="96"/>
  <c r="D21" i="96"/>
  <c r="C21" i="96"/>
  <c r="H20" i="96"/>
  <c r="H19" i="96"/>
  <c r="H18" i="96"/>
  <c r="H17" i="96"/>
  <c r="H16" i="96"/>
  <c r="H15" i="96"/>
  <c r="H14" i="96"/>
  <c r="H13" i="96"/>
  <c r="H12" i="96"/>
  <c r="H11" i="96"/>
  <c r="H10" i="96"/>
  <c r="H21" i="96" s="1"/>
  <c r="H9" i="96"/>
  <c r="H8" i="96"/>
  <c r="H7" i="96"/>
  <c r="B2" i="96"/>
  <c r="B1" i="96"/>
  <c r="G22" i="95"/>
  <c r="F22" i="95"/>
  <c r="E22" i="95"/>
  <c r="D22" i="95"/>
  <c r="H21" i="95"/>
  <c r="H20" i="95"/>
  <c r="H19" i="95"/>
  <c r="H18" i="95"/>
  <c r="H22" i="95" s="1"/>
  <c r="H17" i="95"/>
  <c r="H16" i="95"/>
  <c r="H15" i="95"/>
  <c r="H14" i="95"/>
  <c r="H13" i="95"/>
  <c r="H12" i="95"/>
  <c r="H11" i="95"/>
  <c r="H10" i="95"/>
  <c r="H9" i="95"/>
  <c r="H8" i="95"/>
  <c r="B2" i="95"/>
  <c r="B1" i="95"/>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E8" i="80"/>
  <c r="D8" i="80"/>
  <c r="B2" i="80"/>
  <c r="B1" i="80"/>
  <c r="C30" i="79"/>
  <c r="C26" i="79"/>
  <c r="C8" i="79"/>
  <c r="B2" i="79"/>
  <c r="B1" i="79"/>
  <c r="G21" i="37"/>
  <c r="N20" i="37"/>
  <c r="N19" i="37"/>
  <c r="E19" i="37"/>
  <c r="N18" i="37"/>
  <c r="E18" i="37"/>
  <c r="E14" i="37" s="1"/>
  <c r="N17" i="37"/>
  <c r="E17" i="37"/>
  <c r="N16" i="37"/>
  <c r="E16" i="37"/>
  <c r="N15" i="37"/>
  <c r="N14" i="37" s="1"/>
  <c r="N21" i="37" s="1"/>
  <c r="E15" i="37"/>
  <c r="M14" i="37"/>
  <c r="L14" i="37"/>
  <c r="K14" i="37"/>
  <c r="J14" i="37"/>
  <c r="I14" i="37"/>
  <c r="H14" i="37"/>
  <c r="G14" i="37"/>
  <c r="F14" i="37"/>
  <c r="C14" i="37"/>
  <c r="C21" i="37" s="1"/>
  <c r="N13" i="37"/>
  <c r="N12" i="37"/>
  <c r="E12" i="37"/>
  <c r="N11" i="37"/>
  <c r="E11" i="37"/>
  <c r="N10" i="37"/>
  <c r="E10" i="37"/>
  <c r="N9" i="37"/>
  <c r="E9" i="37"/>
  <c r="N8" i="37"/>
  <c r="E8" i="37"/>
  <c r="E7" i="37" s="1"/>
  <c r="N7" i="37"/>
  <c r="M7" i="37"/>
  <c r="M21" i="37" s="1"/>
  <c r="L7" i="37"/>
  <c r="L21" i="37" s="1"/>
  <c r="K7" i="37"/>
  <c r="K21" i="37" s="1"/>
  <c r="J7" i="37"/>
  <c r="J21" i="37" s="1"/>
  <c r="I7" i="37"/>
  <c r="I21" i="37" s="1"/>
  <c r="H7" i="37"/>
  <c r="H21" i="37" s="1"/>
  <c r="G7" i="37"/>
  <c r="F7" i="37"/>
  <c r="F21" i="37" s="1"/>
  <c r="C7" i="37"/>
  <c r="B2" i="37"/>
  <c r="B1" i="37"/>
  <c r="B2" i="36"/>
  <c r="B1" i="36"/>
  <c r="G22" i="74"/>
  <c r="F22" i="74"/>
  <c r="E22" i="74"/>
  <c r="D22" i="74"/>
  <c r="H21" i="74"/>
  <c r="H20" i="74"/>
  <c r="H19" i="74"/>
  <c r="H18" i="74"/>
  <c r="H17" i="74"/>
  <c r="H16" i="74"/>
  <c r="H15" i="74"/>
  <c r="H14" i="74"/>
  <c r="H13" i="74"/>
  <c r="H12" i="74"/>
  <c r="H11" i="74"/>
  <c r="H10" i="74"/>
  <c r="H9"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21" i="64" s="1"/>
  <c r="V7" i="64"/>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2" i="69"/>
  <c r="C58" i="69"/>
  <c r="C46" i="69"/>
  <c r="C40" i="69"/>
  <c r="C52" i="69" s="1"/>
  <c r="C29" i="69"/>
  <c r="C26" i="69"/>
  <c r="C23" i="69"/>
  <c r="C18" i="69"/>
  <c r="C14" i="69"/>
  <c r="C6" i="69"/>
  <c r="B2" i="69"/>
  <c r="B1" i="69"/>
  <c r="C21" i="77"/>
  <c r="C20" i="77"/>
  <c r="C19" i="77"/>
  <c r="B2" i="77"/>
  <c r="B1" i="77"/>
  <c r="C48" i="28"/>
  <c r="C53" i="28" s="1"/>
  <c r="C44" i="28"/>
  <c r="C36" i="28"/>
  <c r="C32" i="28"/>
  <c r="C31" i="28" s="1"/>
  <c r="C42" i="28" s="1"/>
  <c r="C12" i="28"/>
  <c r="C6" i="28"/>
  <c r="C29" i="28" s="1"/>
  <c r="B2" i="28"/>
  <c r="B1" i="28"/>
  <c r="B2" i="73"/>
  <c r="B1" i="73"/>
  <c r="E31" i="72"/>
  <c r="D31" i="72"/>
  <c r="C31" i="72"/>
  <c r="E28" i="72"/>
  <c r="D28" i="72"/>
  <c r="C28" i="72"/>
  <c r="E25" i="72"/>
  <c r="D25" i="72"/>
  <c r="C25" i="72"/>
  <c r="E20" i="72"/>
  <c r="D20" i="72"/>
  <c r="C20" i="72"/>
  <c r="E16" i="72"/>
  <c r="D16" i="72"/>
  <c r="C16" i="72"/>
  <c r="E8" i="72"/>
  <c r="D8" i="72"/>
  <c r="D37" i="72" s="1"/>
  <c r="C8" i="72"/>
  <c r="C37" i="72" s="1"/>
  <c r="B2" i="72"/>
  <c r="B1" i="72"/>
  <c r="B2" i="52"/>
  <c r="B1" i="52"/>
  <c r="G6" i="71"/>
  <c r="G13" i="71" s="1"/>
  <c r="F6" i="71"/>
  <c r="F13" i="71" s="1"/>
  <c r="E6" i="71"/>
  <c r="E13" i="71" s="1"/>
  <c r="D6" i="71"/>
  <c r="D13" i="71" s="1"/>
  <c r="B2" i="71"/>
  <c r="G5" i="71" s="1"/>
  <c r="B1" i="71"/>
  <c r="H43" i="94"/>
  <c r="H37" i="94"/>
  <c r="H36" i="94"/>
  <c r="H35" i="94"/>
  <c r="H34" i="94"/>
  <c r="H33" i="94"/>
  <c r="H32" i="94"/>
  <c r="H31" i="94"/>
  <c r="H30" i="94"/>
  <c r="G30" i="94"/>
  <c r="F30" i="94"/>
  <c r="H29" i="94"/>
  <c r="H28" i="94"/>
  <c r="H27" i="94"/>
  <c r="H26" i="94"/>
  <c r="H25" i="94"/>
  <c r="H24" i="94"/>
  <c r="H23" i="94"/>
  <c r="H22" i="94"/>
  <c r="H21" i="94"/>
  <c r="H20" i="94"/>
  <c r="H19" i="94"/>
  <c r="H18" i="94"/>
  <c r="H17" i="94"/>
  <c r="H16" i="94"/>
  <c r="H15" i="94"/>
  <c r="G14" i="94"/>
  <c r="F14" i="94"/>
  <c r="H13" i="94"/>
  <c r="H12" i="94"/>
  <c r="H11" i="94"/>
  <c r="G11" i="94"/>
  <c r="F11" i="94"/>
  <c r="H10" i="94"/>
  <c r="H9" i="94"/>
  <c r="G8" i="94"/>
  <c r="F8" i="94"/>
  <c r="H8" i="94" s="1"/>
  <c r="H7" i="94"/>
  <c r="H6" i="94"/>
  <c r="B2" i="94"/>
  <c r="B1" i="94"/>
  <c r="B2" i="93"/>
  <c r="B1" i="93"/>
  <c r="B2" i="92"/>
  <c r="B1" i="92"/>
  <c r="G5" i="6"/>
  <c r="L5" i="6" s="1"/>
  <c r="F5" i="6"/>
  <c r="K5" i="6" s="1"/>
  <c r="E5" i="6"/>
  <c r="J5" i="6" s="1"/>
  <c r="D5" i="6"/>
  <c r="I5" i="6" s="1"/>
  <c r="B1" i="6"/>
  <c r="C67" i="69" l="1"/>
  <c r="C68" i="69" s="1"/>
  <c r="C35" i="69"/>
  <c r="E37" i="72"/>
  <c r="C5" i="73" s="1"/>
  <c r="C8" i="73" s="1"/>
  <c r="C13" i="73" s="1"/>
  <c r="S22" i="35"/>
  <c r="H22" i="74"/>
  <c r="H14" i="94"/>
  <c r="D19" i="77"/>
  <c r="D21" i="77"/>
  <c r="D11" i="77"/>
  <c r="D9" i="77"/>
  <c r="D8" i="77"/>
  <c r="D12" i="77"/>
  <c r="D17" i="77"/>
  <c r="D7" i="77"/>
  <c r="D16" i="77"/>
  <c r="D20" i="77"/>
  <c r="D15" i="77"/>
  <c r="D13" i="77"/>
  <c r="E21" i="37"/>
  <c r="C12" i="79" s="1"/>
  <c r="C18" i="79" s="1"/>
  <c r="C36" i="79" s="1"/>
  <c r="C38" i="79" s="1"/>
  <c r="C5" i="71"/>
  <c r="D5" i="71"/>
  <c r="E5" i="71"/>
  <c r="F5" i="71"/>
  <c r="D22" i="100"/>
</calcChain>
</file>

<file path=xl/comments1.xml><?xml version="1.0" encoding="utf-8"?>
<comments xmlns="http://schemas.openxmlformats.org/spreadsheetml/2006/main">
  <authors>
    <author>Author</author>
  </authors>
  <commentList>
    <comment ref="B42" authorId="0" shapeId="0">
      <text>
        <r>
          <rPr>
            <b/>
            <sz val="9"/>
            <color indexed="81"/>
            <rFont val="Tahoma"/>
            <family val="2"/>
          </rPr>
          <t>Author:</t>
        </r>
        <r>
          <rPr>
            <sz val="9"/>
            <color indexed="81"/>
            <rFont val="Tahoma"/>
            <family val="2"/>
          </rPr>
          <t xml:space="preserve">
წინა პერიოდები აღებულია თვის ბოლოს ,დგომარეობით LCR და არა საშუალო.</t>
        </r>
      </text>
    </comment>
  </commentList>
</comments>
</file>

<file path=xl/sharedStrings.xml><?xml version="1.0" encoding="utf-8"?>
<sst xmlns="http://schemas.openxmlformats.org/spreadsheetml/2006/main" count="1582" uniqueCount="984">
  <si>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</si>
  <si>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</si>
  <si>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</si>
  <si>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</si>
  <si>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</si>
  <si>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</si>
  <si>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</si>
  <si>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</si>
  <si>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</si>
  <si>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</si>
  <si>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</si>
  <si>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</si>
  <si>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</si>
  <si>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</si>
  <si>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</si>
  <si>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</si>
  <si>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</si>
  <si>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</si>
  <si>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</si>
  <si>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</si>
  <si>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</si>
  <si>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</si>
  <si>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</si>
  <si>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</si>
  <si>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</si>
  <si>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</si>
  <si>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</si>
  <si>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</si>
  <si>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</si>
  <si>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</si>
  <si>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</si>
  <si>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</si>
  <si>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</si>
  <si>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</si>
  <si>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</si>
  <si>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</si>
  <si>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</si>
  <si>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</si>
  <si>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</si>
  <si>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</si>
  <si>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</si>
  <si>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</si>
  <si>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</si>
  <si>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</si>
  <si>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</si>
  <si>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</si>
  <si>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</si>
  <si>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</si>
  <si>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</si>
  <si>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</si>
  <si>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</si>
  <si>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</si>
  <si>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</si>
  <si>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</si>
  <si>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</si>
  <si>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</si>
  <si>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</si>
  <si>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</si>
  <si>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</si>
  <si>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</si>
  <si>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</si>
  <si>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</si>
  <si>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</si>
  <si>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</si>
  <si>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</si>
  <si>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</si>
  <si>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</si>
  <si>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</si>
  <si>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</si>
  <si>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</si>
  <si>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</si>
  <si>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</si>
  <si>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</si>
  <si>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</si>
  <si>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</si>
  <si>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</si>
  <si>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</si>
  <si>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</si>
  <si>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</si>
  <si>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</si>
  <si>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</si>
  <si>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</si>
  <si>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</si>
  <si>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</si>
  <si>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</si>
  <si>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</si>
  <si>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</si>
  <si>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</si>
  <si>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</si>
  <si>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</si>
  <si>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</si>
  <si>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</si>
  <si>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</si>
  <si>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</si>
  <si>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</si>
  <si>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</si>
  <si>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</si>
  <si>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</si>
  <si>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</si>
  <si>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</si>
  <si>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</si>
  <si>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</si>
  <si>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</si>
  <si>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</si>
  <si>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</si>
  <si>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</si>
  <si>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</si>
  <si>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</si>
  <si>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</si>
  <si>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</si>
  <si>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</si>
  <si>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</si>
  <si>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</si>
  <si>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</si>
  <si>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</si>
  <si>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</si>
  <si>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</si>
  <si>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</si>
  <si>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</si>
  <si>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</si>
  <si>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</si>
  <si>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</si>
  <si>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</si>
  <si>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</si>
  <si>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</si>
  <si>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</si>
  <si>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</si>
  <si>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</si>
  <si>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</si>
  <si>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</si>
  <si>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</si>
  <si>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</si>
  <si>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</si>
  <si>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</si>
  <si>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</si>
  <si>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</si>
  <si>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</si>
  <si>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</si>
  <si>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</si>
  <si>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</si>
  <si>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</si>
  <si>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</si>
  <si>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</si>
  <si>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</si>
  <si>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</si>
  <si>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</si>
  <si>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</si>
  <si>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</si>
  <si>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</si>
  <si>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</si>
  <si>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</si>
  <si>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</si>
  <si>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</si>
  <si>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</si>
  <si>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</si>
  <si>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</si>
  <si>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</si>
  <si>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</si>
  <si>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</si>
  <si>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</si>
  <si>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</si>
  <si>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</si>
  <si>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</si>
  <si>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</si>
  <si>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</si>
  <si>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</si>
  <si>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</si>
  <si>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</si>
  <si>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</si>
  <si>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</si>
  <si>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</si>
  <si>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</si>
  <si>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</si>
  <si>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</si>
  <si>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</si>
  <si>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</si>
  <si>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</si>
  <si>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</si>
  <si>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</si>
  <si>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</si>
  <si>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</si>
  <si>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</si>
  <si>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</si>
  <si>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</si>
  <si>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</si>
  <si>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</si>
  <si>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</si>
  <si>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</si>
  <si>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</si>
  <si>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</si>
  <si>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</si>
  <si>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</si>
  <si>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</si>
  <si>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</si>
  <si>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</si>
  <si>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</si>
  <si>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</si>
  <si>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</si>
  <si>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</si>
  <si>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</si>
  <si>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</si>
  <si>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</si>
  <si>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</si>
  <si>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</si>
  <si>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</si>
  <si>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</si>
  <si>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</si>
  <si>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</si>
  <si>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</si>
  <si>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</si>
  <si>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</si>
  <si>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</si>
  <si>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</si>
  <si>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</si>
  <si>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</si>
  <si>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</si>
  <si>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</si>
  <si>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</si>
  <si>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</si>
  <si>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</si>
  <si>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</si>
  <si>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</si>
  <si>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</si>
  <si>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</si>
  <si>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</si>
  <si>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</si>
  <si>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</si>
  <si>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</si>
  <si>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</si>
  <si>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</si>
  <si>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</si>
  <si>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</si>
  <si>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</si>
  <si>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</si>
  <si>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</si>
  <si>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</si>
  <si>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</si>
  <si>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</si>
  <si>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</si>
  <si>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</si>
  <si>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</si>
  <si>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</si>
  <si>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</si>
  <si>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</si>
  <si>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</si>
  <si>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</si>
  <si>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</si>
  <si>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</si>
  <si>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</si>
  <si>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</si>
  <si>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</si>
  <si>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</si>
  <si>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</si>
  <si>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</si>
  <si>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</si>
  <si>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</si>
  <si>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</si>
  <si>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</si>
  <si>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</si>
  <si>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</si>
  <si>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</si>
  <si>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</si>
  <si>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</si>
  <si>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</si>
  <si>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</si>
  <si>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</si>
  <si>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</si>
  <si>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</si>
  <si>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</si>
  <si>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</si>
  <si>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</si>
  <si>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</si>
  <si>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</si>
  <si>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</si>
  <si>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</si>
  <si>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</si>
  <si>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</si>
  <si>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</si>
  <si>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</si>
  <si>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</si>
  <si>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</si>
  <si>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</si>
  <si>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</si>
  <si>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</si>
  <si>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</si>
  <si>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</si>
  <si>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</si>
  <si>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</si>
  <si>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</si>
  <si>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</si>
  <si>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</si>
  <si>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</si>
  <si>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</si>
  <si>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</si>
  <si>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</si>
  <si>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</si>
  <si>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</si>
  <si>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</si>
  <si>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</si>
  <si>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</si>
  <si>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</si>
  <si>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</si>
  <si>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</si>
  <si>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</si>
  <si>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</si>
  <si>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</si>
  <si>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</si>
  <si>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</si>
  <si>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</si>
  <si>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</si>
  <si>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</si>
  <si>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</si>
  <si>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</si>
  <si>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</si>
  <si>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</si>
  <si>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</si>
  <si>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</si>
  <si>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</si>
  <si>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</si>
  <si>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</si>
  <si>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</si>
  <si>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</si>
  <si>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</si>
  <si>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</si>
  <si>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</si>
  <si>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</si>
  <si>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</si>
  <si>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</si>
  <si>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</si>
  <si>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</si>
  <si>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</si>
  <si>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</si>
  <si>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</si>
  <si>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</si>
  <si>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</si>
  <si>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</si>
  <si>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</si>
  <si>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</si>
  <si>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</si>
  <si>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</si>
  <si>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</si>
  <si>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</si>
  <si>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</si>
  <si>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</si>
  <si>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</si>
  <si>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</si>
  <si>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</si>
  <si>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</si>
  <si>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</si>
  <si>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</si>
  <si>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</si>
  <si>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</si>
  <si>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</si>
  <si>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</si>
  <si>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</si>
  <si>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</si>
  <si>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</si>
  <si>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</si>
  <si>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</si>
  <si>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</si>
  <si>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</si>
  <si>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</si>
  <si>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</si>
  <si>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</si>
  <si>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</si>
  <si>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</si>
  <si>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</si>
  <si>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</si>
  <si>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</si>
  <si>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</si>
  <si>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</si>
  <si>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</si>
  <si>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</si>
  <si>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</si>
  <si>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</si>
  <si>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</si>
  <si>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</si>
  <si>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</si>
  <si>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</si>
  <si>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</si>
  <si>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</si>
  <si>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</si>
  <si>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</si>
  <si>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</si>
  <si>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</si>
  <si>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</si>
  <si>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</si>
  <si>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</si>
  <si>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</si>
  <si>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</si>
  <si>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</si>
  <si>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</si>
  <si>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</si>
  <si>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</si>
  <si>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</si>
  <si>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</si>
  <si>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</si>
  <si>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</si>
  <si>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</si>
  <si>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</si>
  <si>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</si>
  <si>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</si>
  <si>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</si>
  <si>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</si>
  <si>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</si>
  <si>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</si>
  <si>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</si>
  <si>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</si>
  <si>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</si>
  <si>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</si>
  <si>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</si>
  <si>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</si>
  <si>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</si>
  <si>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</si>
  <si>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</si>
  <si>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</si>
  <si>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</si>
  <si>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</si>
  <si>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</si>
  <si>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</si>
  <si>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</si>
  <si>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</si>
  <si>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</si>
  <si>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</si>
  <si>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</si>
  <si>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</si>
  <si>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</si>
  <si>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</si>
  <si>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</si>
  <si>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</si>
  <si>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</si>
  <si>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</si>
  <si>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</si>
  <si>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</si>
  <si>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</si>
  <si>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</si>
  <si>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</si>
  <si>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</si>
  <si>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</si>
  <si>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</si>
  <si>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</si>
  <si>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</si>
  <si>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</si>
  <si>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</si>
  <si>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</si>
  <si>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</si>
  <si>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</si>
  <si>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</si>
  <si>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</si>
  <si>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</si>
  <si>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</si>
  <si>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</si>
  <si>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</si>
  <si>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</si>
  <si>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</si>
  <si>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</si>
  <si>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</si>
  <si>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</si>
  <si>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</si>
  <si>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</si>
  <si>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</si>
  <si>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</si>
  <si>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</si>
  <si>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</si>
  <si>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</si>
  <si>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</si>
  <si>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</si>
  <si>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</si>
  <si>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</si>
  <si>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</si>
  <si>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</si>
  <si>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</si>
  <si>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</si>
  <si>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</si>
  <si>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</si>
  <si>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</si>
  <si>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</si>
  <si>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</si>
  <si>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</si>
  <si>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</si>
  <si>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</si>
  <si>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</si>
  <si>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</si>
  <si>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</si>
  <si>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</si>
  <si>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</si>
  <si>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</si>
  <si>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</si>
  <si>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</si>
  <si>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</si>
  <si>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</si>
  <si>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</si>
  <si>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</si>
  <si>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</si>
  <si>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</si>
  <si>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</si>
  <si>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</si>
  <si>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</si>
  <si>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</si>
  <si>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</si>
  <si>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</si>
  <si>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</si>
  <si>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</si>
  <si>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</si>
  <si>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</si>
  <si>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</si>
  <si>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</si>
  <si>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</si>
  <si>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</si>
  <si>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</si>
  <si>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</si>
  <si>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</si>
  <si>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</si>
  <si>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</si>
  <si>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</si>
  <si>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</si>
  <si>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</si>
  <si>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</si>
  <si>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</si>
  <si>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</si>
  <si>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</si>
  <si>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</si>
  <si>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</si>
  <si>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</si>
  <si>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</si>
  <si>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</si>
  <si>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</si>
  <si>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</si>
  <si>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</si>
  <si>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</si>
  <si>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</si>
  <si>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</si>
  <si>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</si>
  <si>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</si>
  <si>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</si>
  <si>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</si>
  <si>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</si>
  <si>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</si>
  <si>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</si>
  <si>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</si>
  <si>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</si>
  <si>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</si>
  <si>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</si>
  <si>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</si>
  <si>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</si>
  <si>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</si>
  <si>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</si>
  <si>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</si>
  <si>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</si>
  <si>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</si>
  <si>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</si>
  <si>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</si>
  <si>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</si>
  <si>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</si>
  <si>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</si>
  <si>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</si>
  <si>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</si>
  <si>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</si>
  <si>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</si>
  <si>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</si>
  <si>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</si>
  <si>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</si>
  <si>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</si>
  <si>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</si>
  <si>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</si>
  <si>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</si>
  <si>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</si>
  <si>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</si>
  <si>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</si>
  <si>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</si>
  <si>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</si>
  <si>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</si>
  <si>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</si>
  <si>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</si>
  <si>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</si>
  <si>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</si>
  <si>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</si>
  <si>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</si>
  <si>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</si>
  <si>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</si>
  <si>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</si>
  <si>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</si>
  <si>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</si>
  <si>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</si>
  <si>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</si>
  <si>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</si>
  <si>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</si>
  <si>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</si>
  <si>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</si>
  <si>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</si>
  <si>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</si>
  <si>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</si>
  <si>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</si>
  <si>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</si>
  <si>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</si>
  <si>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</si>
  <si>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</si>
  <si>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</si>
  <si>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</si>
  <si>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</si>
  <si>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</si>
  <si>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</si>
  <si>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</si>
  <si>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</si>
  <si>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</si>
  <si>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</si>
  <si>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</si>
  <si>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</si>
  <si>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</si>
  <si>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</si>
  <si>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</si>
  <si>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</si>
  <si>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</si>
  <si>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</si>
  <si>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</si>
  <si>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</si>
  <si>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</si>
  <si>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</si>
  <si>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</si>
  <si>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</si>
  <si>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</si>
  <si>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</si>
  <si>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</si>
  <si>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</si>
  <si>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</si>
  <si>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</si>
  <si>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</si>
  <si>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</si>
  <si>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</si>
  <si>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</si>
  <si>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</si>
  <si>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</si>
  <si>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</si>
  <si>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</si>
  <si>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</si>
  <si>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</si>
  <si>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</si>
  <si>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</si>
  <si>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</si>
  <si>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</si>
  <si>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</si>
  <si>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</si>
  <si>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</si>
  <si>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</si>
  <si>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</si>
  <si>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</si>
  <si>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</si>
  <si>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</si>
  <si>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</si>
  <si>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</si>
  <si>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</si>
  <si>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</si>
  <si>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</si>
  <si>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</si>
  <si>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</si>
  <si>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</si>
  <si>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</si>
  <si>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</si>
  <si>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</si>
  <si>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</si>
  <si>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</si>
  <si>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</si>
  <si>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</si>
  <si>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</si>
  <si>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</si>
  <si>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</si>
  <si>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</si>
  <si>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</si>
  <si>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</si>
  <si>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</si>
  <si>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</si>
  <si>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</si>
  <si>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</si>
  <si>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</si>
  <si>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</si>
  <si>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</si>
  <si>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</si>
  <si>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</si>
  <si>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</si>
  <si>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</si>
  <si>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</si>
  <si>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</si>
  <si>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</si>
  <si>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</si>
  <si>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</si>
  <si>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</si>
  <si>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</si>
  <si>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</si>
  <si>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</si>
  <si>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</si>
  <si>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</si>
  <si>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</si>
  <si>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</si>
  <si>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</si>
  <si>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</si>
  <si>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</si>
  <si>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</si>
  <si>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</si>
  <si>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</si>
  <si>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</si>
  <si>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</si>
  <si>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</si>
  <si>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</si>
  <si>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</si>
  <si>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</si>
  <si>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</si>
  <si>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</si>
  <si>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</si>
  <si>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</si>
  <si>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</si>
  <si>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</si>
  <si>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</si>
  <si>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</si>
  <si>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</si>
  <si>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</si>
  <si>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</si>
  <si>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</si>
  <si>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</si>
  <si>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</si>
  <si>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</si>
  <si>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</si>
  <si>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</si>
  <si>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</si>
  <si>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</si>
  <si>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</si>
  <si>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</si>
  <si>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</si>
  <si>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</si>
  <si>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</si>
  <si>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</si>
  <si>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</si>
  <si>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</si>
  <si>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</si>
  <si>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</si>
  <si>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</si>
  <si>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</si>
  <si>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</si>
  <si>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</si>
  <si>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</si>
  <si>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</si>
  <si>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</si>
  <si>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</si>
  <si>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</si>
  <si>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</si>
  <si>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</si>
  <si>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</si>
  <si>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</si>
  <si>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</si>
  <si>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</si>
  <si>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</si>
  <si>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</si>
  <si>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</si>
  <si>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</si>
  <si>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</si>
  <si>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</si>
  <si>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</si>
  <si>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</si>
  <si>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</si>
  <si>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</si>
  <si>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</si>
  <si>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</si>
  <si>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</si>
  <si>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</si>
  <si>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</si>
  <si>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</si>
  <si>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</si>
  <si>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</si>
  <si>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</si>
  <si>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</si>
  <si>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</si>
  <si>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</si>
  <si>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</si>
  <si>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</si>
  <si>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</si>
  <si>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</si>
  <si>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</si>
  <si>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</si>
  <si>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</si>
  <si>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</si>
  <si>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</si>
  <si>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</si>
  <si>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</si>
  <si>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</si>
  <si>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</si>
  <si>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</si>
  <si>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</si>
  <si>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</si>
  <si>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</si>
  <si>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</si>
  <si>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</si>
  <si>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</si>
  <si>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</si>
  <si>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</si>
  <si>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</si>
  <si>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</si>
  <si>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</si>
  <si>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</si>
  <si>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</si>
  <si>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</si>
  <si>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</si>
  <si>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</si>
  <si>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</si>
  <si>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</si>
  <si>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</si>
  <si>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</si>
  <si>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</si>
  <si>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</si>
  <si>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</si>
  <si>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</si>
  <si>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</si>
  <si>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</si>
  <si>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</si>
  <si>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</si>
  <si>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</si>
  <si>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</si>
  <si>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</si>
  <si>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</si>
  <si>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</si>
  <si>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</si>
  <si>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</si>
  <si>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</si>
  <si>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</si>
  <si>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</si>
  <si>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</si>
  <si>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</si>
  <si>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</si>
  <si>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</si>
  <si>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</si>
  <si>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</si>
  <si>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</si>
  <si>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</si>
  <si>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</si>
  <si>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</si>
  <si>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</si>
  <si>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</si>
  <si>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</si>
  <si>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</si>
  <si>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</si>
  <si>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</si>
  <si>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</si>
  <si>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</si>
  <si>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</si>
  <si>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</si>
  <si>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</si>
  <si>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</si>
  <si>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</si>
  <si>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</si>
  <si>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</si>
  <si>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</si>
  <si>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</si>
  <si>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</si>
  <si>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</si>
  <si>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</si>
  <si>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</si>
  <si>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</si>
  <si>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</si>
  <si>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</si>
  <si>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</si>
  <si>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</si>
  <si>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</si>
  <si>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</si>
  <si>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</si>
  <si>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</si>
  <si>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</si>
  <si>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</si>
  <si>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</si>
  <si>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</si>
  <si>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</si>
  <si>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</si>
  <si>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</si>
  <si>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</si>
  <si>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</si>
  <si>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</si>
  <si>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</si>
  <si>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</si>
  <si>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</si>
  <si>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</si>
  <si>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</si>
  <si>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</si>
  <si>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</si>
  <si>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</si>
  <si>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</si>
  <si>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</si>
  <si>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</si>
  <si>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</si>
  <si>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</si>
  <si>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</si>
  <si>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</si>
  <si>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</si>
  <si>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</si>
  <si>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</si>
  <si>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</si>
  <si>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</si>
  <si>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</si>
  <si>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</si>
  <si>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</si>
  <si>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</si>
  <si>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</si>
  <si>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</si>
  <si>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</si>
  <si>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</si>
  <si>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</si>
  <si>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</si>
  <si>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</si>
  <si>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</si>
  <si>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</si>
  <si>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</si>
  <si>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</si>
  <si>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</si>
  <si>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</si>
  <si>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</si>
  <si>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</si>
  <si>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</si>
  <si>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</si>
  <si>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</si>
  <si>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</si>
  <si>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</si>
  <si>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</si>
  <si>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</si>
  <si>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</si>
  <si>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</si>
  <si>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</si>
  <si>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</si>
  <si>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</si>
  <si>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</si>
  <si>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</si>
  <si>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</si>
  <si>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</si>
  <si>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</si>
  <si>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</si>
  <si>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</si>
  <si>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</si>
  <si>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</si>
  <si>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</si>
  <si>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</si>
  <si>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</si>
  <si>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</si>
  <si>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</si>
  <si>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</si>
  <si>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</si>
  <si>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</si>
  <si>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</si>
  <si>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</si>
  <si>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</si>
  <si>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</si>
  <si>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</si>
  <si>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</si>
  <si>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</si>
  <si>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</si>
  <si>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</si>
  <si>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</si>
  <si>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</si>
  <si>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</si>
  <si>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</si>
  <si>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</si>
  <si>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</si>
  <si>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</si>
  <si>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</si>
  <si>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</si>
  <si>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</si>
  <si>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</si>
  <si>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www.ziraatbank.ge</t>
  </si>
  <si>
    <t>სს "ზირაათ ბანკი საქართველო"</t>
  </si>
  <si>
    <t>მეჰმეთ დონმეზი</t>
  </si>
  <si>
    <t>ომერ აიდინი</t>
  </si>
  <si>
    <t>არადამოუკიდებელი თავმჯდომარე</t>
  </si>
  <si>
    <t>ჰარუნ ოზმენი</t>
  </si>
  <si>
    <t>არადამოუკიდებელ წევრი</t>
  </si>
  <si>
    <t>ომერ ვანლი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</si>
  <si>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</si>
  <si>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</si>
  <si>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</si>
  <si>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</si>
  <si>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</si>
  <si>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</si>
  <si>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</si>
  <si>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</si>
  <si>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არჩილ ჟიჟავაძე</t>
  </si>
  <si>
    <t>დირექტორი (შესაბამისობისა და რისკების მართვის მიმართულების დირექტორი)</t>
  </si>
  <si>
    <t>თურქეთის რესპუბლიკის სს ზირაათ ბანკი</t>
  </si>
  <si>
    <t>შეგვიძლია დავტოვოთ ცარიელი</t>
  </si>
  <si>
    <t>ცხრილი 9 (Capital), N2</t>
  </si>
  <si>
    <t>ცხრილი 9 (Capital), N6</t>
  </si>
  <si>
    <t>1Q-2023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</si>
</sst>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 numFmtId="195" formatCode="_-* #,##0_р_._-;\-* #,##0_р_._-;_-* &quot;-&quot;??_р_._-;_-@_-"/>
    <numFmt numFmtId="196" formatCode="_([$€-2]* #,##0.00_);_([$€-2]* \(#,##0.00\);_([$€-2]* &quot;-&quot;??_)"/>
    <numFmt numFmtId="197" formatCode="[$-409]mmmm\ d\,\ yyyy;@"/>
  </numFmts>
  <fonts count="14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i/>
      <sz val="10"/>
      <name val="Sylfaen"/>
      <family val="1"/>
    </font>
    <font>
      <b/>
      <sz val="10"/>
      <color theme="1"/>
      <name val="Segoe UI"/>
      <family val="2"/>
    </font>
    <font>
      <sz val="10"/>
      <name val="Times New Roman"/>
      <family val="1"/>
    </font>
    <font>
      <sz val="10"/>
      <name val="Tahoma"/>
      <family val="2"/>
    </font>
    <font>
      <sz val="10"/>
      <color rgb="FFC00000"/>
      <name val="Calibri"/>
      <family val="2"/>
      <scheme val="minor"/>
    </font>
    <font>
      <sz val="9"/>
      <color indexed="81"/>
      <name val="Tahoma"/>
      <family val="2"/>
    </font>
    <font>
      <b/>
      <sz val="9"/>
      <color indexed="81"/>
      <name val="Tahoma"/>
      <family val="2"/>
    </font>
    <font>
      <b/>
      <sz val="11"/>
      <color theme="1"/>
      <name val="Sylfaen"/>
      <family val="1"/>
    </font>
  </fonts>
  <fills count="8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969696"/>
        <bgColor indexed="64"/>
      </patternFill>
    </fill>
    <fill>
      <patternFill patternType="gray0625"/>
    </fill>
  </fills>
  <borders count="15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446">
    <xf numFmtId="0" fontId="0" fillId="0" borderId="0"/>
    <xf numFmtId="0" fontId="24" fillId="0" borderId="0"/>
    <xf numFmtId="0" fontId="2" fillId="0" borderId="0">
      <alignment vertical="center"/>
    </xf>
    <xf numFmtId="168" fontId="25" fillId="37" borderId="0"/>
    <xf numFmtId="169" fontId="25" fillId="37" borderId="0"/>
    <xf numFmtId="168" fontId="25" fillId="37" borderId="0"/>
    <xf numFmtId="0" fontId="26" fillId="38" borderId="0"/>
    <xf numFmtId="0" fontId="4" fillId="13" borderId="0"/>
    <xf numFmtId="168" fontId="27" fillId="38" borderId="0"/>
    <xf numFmtId="168" fontId="27" fillId="38" borderId="0"/>
    <xf numFmtId="169" fontId="27" fillId="38" borderId="0"/>
    <xf numFmtId="0" fontId="26"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7" fillId="38" borderId="0"/>
    <xf numFmtId="169" fontId="27" fillId="38" borderId="0"/>
    <xf numFmtId="168" fontId="27" fillId="38" borderId="0"/>
    <xf numFmtId="168" fontId="27" fillId="38" borderId="0"/>
    <xf numFmtId="169" fontId="27" fillId="38" borderId="0"/>
    <xf numFmtId="168" fontId="27" fillId="38" borderId="0"/>
    <xf numFmtId="168" fontId="27" fillId="38" borderId="0"/>
    <xf numFmtId="169" fontId="27" fillId="38" borderId="0"/>
    <xf numFmtId="168" fontId="27" fillId="38" borderId="0"/>
    <xf numFmtId="168" fontId="27" fillId="38" borderId="0"/>
    <xf numFmtId="169" fontId="27" fillId="38" borderId="0"/>
    <xf numFmtId="168" fontId="27" fillId="38" borderId="0"/>
    <xf numFmtId="0" fontId="26" fillId="38" borderId="0"/>
    <xf numFmtId="0" fontId="26" fillId="39" borderId="0"/>
    <xf numFmtId="0" fontId="4" fillId="17" borderId="0"/>
    <xf numFmtId="168" fontId="27" fillId="39" borderId="0"/>
    <xf numFmtId="168" fontId="27" fillId="39" borderId="0"/>
    <xf numFmtId="169" fontId="27" fillId="39" borderId="0"/>
    <xf numFmtId="0" fontId="26"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7" fillId="39" borderId="0"/>
    <xf numFmtId="169" fontId="27" fillId="39" borderId="0"/>
    <xf numFmtId="168" fontId="27" fillId="39" borderId="0"/>
    <xf numFmtId="168" fontId="27" fillId="39" borderId="0"/>
    <xf numFmtId="169" fontId="27" fillId="39" borderId="0"/>
    <xf numFmtId="168" fontId="27" fillId="39" borderId="0"/>
    <xf numFmtId="168" fontId="27" fillId="39" borderId="0"/>
    <xf numFmtId="169" fontId="27" fillId="39" borderId="0"/>
    <xf numFmtId="168" fontId="27" fillId="39" borderId="0"/>
    <xf numFmtId="168" fontId="27" fillId="39" borderId="0"/>
    <xf numFmtId="169" fontId="27" fillId="39" borderId="0"/>
    <xf numFmtId="168" fontId="27" fillId="39" borderId="0"/>
    <xf numFmtId="0" fontId="26" fillId="39" borderId="0"/>
    <xf numFmtId="0" fontId="26" fillId="40" borderId="0"/>
    <xf numFmtId="0" fontId="4" fillId="21" borderId="0"/>
    <xf numFmtId="168" fontId="27" fillId="40" borderId="0"/>
    <xf numFmtId="168" fontId="27" fillId="40" borderId="0"/>
    <xf numFmtId="169" fontId="27" fillId="40" borderId="0"/>
    <xf numFmtId="0" fontId="26"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7" fillId="40" borderId="0"/>
    <xf numFmtId="169" fontId="27" fillId="40" borderId="0"/>
    <xf numFmtId="168" fontId="27" fillId="40" borderId="0"/>
    <xf numFmtId="168" fontId="27" fillId="40" borderId="0"/>
    <xf numFmtId="169" fontId="27" fillId="40" borderId="0"/>
    <xf numFmtId="168" fontId="27" fillId="40" borderId="0"/>
    <xf numFmtId="168" fontId="27" fillId="40" borderId="0"/>
    <xf numFmtId="169" fontId="27" fillId="40" borderId="0"/>
    <xf numFmtId="168" fontId="27" fillId="40" borderId="0"/>
    <xf numFmtId="168" fontId="27" fillId="40" borderId="0"/>
    <xf numFmtId="169" fontId="27" fillId="40" borderId="0"/>
    <xf numFmtId="168" fontId="27" fillId="40" borderId="0"/>
    <xf numFmtId="0" fontId="26" fillId="40" borderId="0"/>
    <xf numFmtId="0" fontId="26" fillId="41" borderId="0"/>
    <xf numFmtId="0" fontId="4" fillId="25" borderId="0"/>
    <xf numFmtId="168" fontId="27" fillId="41" borderId="0"/>
    <xf numFmtId="168" fontId="27" fillId="41" borderId="0"/>
    <xf numFmtId="169" fontId="27" fillId="41" borderId="0"/>
    <xf numFmtId="0" fontId="26"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7" fillId="41" borderId="0"/>
    <xf numFmtId="169" fontId="27" fillId="41" borderId="0"/>
    <xf numFmtId="168" fontId="27" fillId="41" borderId="0"/>
    <xf numFmtId="168" fontId="27" fillId="41" borderId="0"/>
    <xf numFmtId="169" fontId="27" fillId="41" borderId="0"/>
    <xf numFmtId="168" fontId="27" fillId="41" borderId="0"/>
    <xf numFmtId="168" fontId="27" fillId="41" borderId="0"/>
    <xf numFmtId="169" fontId="27" fillId="41" borderId="0"/>
    <xf numFmtId="168" fontId="27" fillId="41" borderId="0"/>
    <xf numFmtId="168" fontId="27" fillId="41" borderId="0"/>
    <xf numFmtId="169" fontId="27" fillId="41" borderId="0"/>
    <xf numFmtId="168" fontId="27" fillId="41" borderId="0"/>
    <xf numFmtId="0" fontId="26" fillId="41" borderId="0"/>
    <xf numFmtId="0" fontId="26" fillId="42" borderId="0"/>
    <xf numFmtId="0" fontId="4" fillId="29" borderId="0"/>
    <xf numFmtId="168" fontId="27" fillId="42" borderId="0"/>
    <xf numFmtId="168" fontId="27" fillId="42" borderId="0"/>
    <xf numFmtId="169" fontId="27" fillId="42" borderId="0"/>
    <xf numFmtId="0" fontId="26"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7" fillId="42" borderId="0"/>
    <xf numFmtId="169" fontId="27" fillId="42" borderId="0"/>
    <xf numFmtId="168" fontId="27" fillId="42" borderId="0"/>
    <xf numFmtId="168" fontId="27" fillId="42" borderId="0"/>
    <xf numFmtId="169" fontId="27" fillId="42" borderId="0"/>
    <xf numFmtId="168" fontId="27" fillId="42" borderId="0"/>
    <xf numFmtId="168" fontId="27" fillId="42" borderId="0"/>
    <xf numFmtId="169" fontId="27" fillId="42" borderId="0"/>
    <xf numFmtId="168" fontId="27" fillId="42" borderId="0"/>
    <xf numFmtId="168" fontId="27" fillId="42" borderId="0"/>
    <xf numFmtId="169" fontId="27" fillId="42" borderId="0"/>
    <xf numFmtId="168" fontId="27" fillId="42" borderId="0"/>
    <xf numFmtId="0" fontId="26" fillId="42" borderId="0"/>
    <xf numFmtId="0" fontId="26" fillId="43" borderId="0"/>
    <xf numFmtId="0" fontId="4" fillId="33" borderId="0"/>
    <xf numFmtId="168" fontId="27" fillId="43" borderId="0"/>
    <xf numFmtId="168" fontId="27" fillId="43" borderId="0"/>
    <xf numFmtId="169" fontId="27" fillId="43" borderId="0"/>
    <xf numFmtId="0" fontId="26"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7" fillId="43" borderId="0"/>
    <xf numFmtId="169" fontId="27" fillId="43" borderId="0"/>
    <xf numFmtId="168" fontId="27" fillId="43" borderId="0"/>
    <xf numFmtId="168" fontId="27" fillId="43" borderId="0"/>
    <xf numFmtId="169" fontId="27" fillId="43" borderId="0"/>
    <xf numFmtId="168" fontId="27" fillId="43" borderId="0"/>
    <xf numFmtId="168" fontId="27" fillId="43" borderId="0"/>
    <xf numFmtId="169" fontId="27" fillId="43" borderId="0"/>
    <xf numFmtId="168" fontId="27" fillId="43" borderId="0"/>
    <xf numFmtId="168" fontId="27" fillId="43" borderId="0"/>
    <xf numFmtId="169" fontId="27" fillId="43" borderId="0"/>
    <xf numFmtId="168" fontId="27" fillId="43" borderId="0"/>
    <xf numFmtId="0" fontId="26" fillId="43" borderId="0"/>
    <xf numFmtId="0" fontId="26" fillId="44" borderId="0"/>
    <xf numFmtId="0" fontId="4" fillId="14" borderId="0"/>
    <xf numFmtId="168" fontId="27" fillId="44" borderId="0"/>
    <xf numFmtId="168" fontId="27" fillId="44" borderId="0"/>
    <xf numFmtId="169" fontId="27" fillId="44" borderId="0"/>
    <xf numFmtId="0" fontId="26"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7" fillId="44" borderId="0"/>
    <xf numFmtId="169" fontId="27" fillId="44" borderId="0"/>
    <xf numFmtId="168" fontId="27" fillId="44" borderId="0"/>
    <xf numFmtId="168" fontId="27" fillId="44" borderId="0"/>
    <xf numFmtId="169" fontId="27" fillId="44" borderId="0"/>
    <xf numFmtId="168" fontId="27" fillId="44" borderId="0"/>
    <xf numFmtId="168" fontId="27" fillId="44" borderId="0"/>
    <xf numFmtId="169" fontId="27" fillId="44" borderId="0"/>
    <xf numFmtId="168" fontId="27" fillId="44" borderId="0"/>
    <xf numFmtId="168" fontId="27" fillId="44" borderId="0"/>
    <xf numFmtId="169" fontId="27" fillId="44" borderId="0"/>
    <xf numFmtId="168" fontId="27" fillId="44" borderId="0"/>
    <xf numFmtId="0" fontId="26" fillId="44" borderId="0"/>
    <xf numFmtId="0" fontId="26" fillId="45" borderId="0"/>
    <xf numFmtId="0" fontId="4" fillId="18" borderId="0"/>
    <xf numFmtId="168" fontId="27" fillId="45" borderId="0"/>
    <xf numFmtId="168" fontId="27" fillId="45" borderId="0"/>
    <xf numFmtId="169" fontId="27" fillId="45" borderId="0"/>
    <xf numFmtId="0" fontId="26"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7" fillId="45" borderId="0"/>
    <xf numFmtId="169" fontId="27" fillId="45" borderId="0"/>
    <xf numFmtId="168" fontId="27" fillId="45" borderId="0"/>
    <xf numFmtId="168" fontId="27" fillId="45" borderId="0"/>
    <xf numFmtId="169" fontId="27" fillId="45" borderId="0"/>
    <xf numFmtId="168" fontId="27" fillId="45" borderId="0"/>
    <xf numFmtId="168" fontId="27" fillId="45" borderId="0"/>
    <xf numFmtId="169" fontId="27" fillId="45" borderId="0"/>
    <xf numFmtId="168" fontId="27" fillId="45" borderId="0"/>
    <xf numFmtId="168" fontId="27" fillId="45" borderId="0"/>
    <xf numFmtId="169" fontId="27" fillId="45" borderId="0"/>
    <xf numFmtId="168" fontId="27" fillId="45" borderId="0"/>
    <xf numFmtId="0" fontId="26" fillId="45" borderId="0"/>
    <xf numFmtId="0" fontId="26" fillId="46" borderId="0"/>
    <xf numFmtId="0" fontId="4" fillId="22" borderId="0"/>
    <xf numFmtId="168" fontId="27" fillId="46" borderId="0"/>
    <xf numFmtId="168" fontId="27" fillId="46" borderId="0"/>
    <xf numFmtId="169" fontId="27" fillId="46" borderId="0"/>
    <xf numFmtId="0" fontId="26"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7" fillId="46" borderId="0"/>
    <xf numFmtId="169" fontId="27" fillId="46" borderId="0"/>
    <xf numFmtId="168" fontId="27" fillId="46" borderId="0"/>
    <xf numFmtId="168" fontId="27" fillId="46" borderId="0"/>
    <xf numFmtId="169" fontId="27" fillId="46" borderId="0"/>
    <xf numFmtId="168" fontId="27" fillId="46" borderId="0"/>
    <xf numFmtId="168" fontId="27" fillId="46" borderId="0"/>
    <xf numFmtId="169" fontId="27" fillId="46" borderId="0"/>
    <xf numFmtId="168" fontId="27" fillId="46" borderId="0"/>
    <xf numFmtId="168" fontId="27" fillId="46" borderId="0"/>
    <xf numFmtId="169" fontId="27" fillId="46" borderId="0"/>
    <xf numFmtId="168" fontId="27" fillId="46" borderId="0"/>
    <xf numFmtId="0" fontId="26" fillId="46" borderId="0"/>
    <xf numFmtId="0" fontId="26" fillId="41" borderId="0"/>
    <xf numFmtId="0" fontId="4" fillId="26" borderId="0"/>
    <xf numFmtId="168" fontId="27" fillId="41" borderId="0"/>
    <xf numFmtId="168" fontId="27" fillId="41" borderId="0"/>
    <xf numFmtId="169" fontId="27" fillId="41" borderId="0"/>
    <xf numFmtId="0" fontId="26"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7" fillId="41" borderId="0"/>
    <xf numFmtId="169" fontId="27" fillId="41" borderId="0"/>
    <xf numFmtId="168" fontId="27" fillId="41" borderId="0"/>
    <xf numFmtId="168" fontId="27" fillId="41" borderId="0"/>
    <xf numFmtId="169" fontId="27" fillId="41" borderId="0"/>
    <xf numFmtId="168" fontId="27" fillId="41" borderId="0"/>
    <xf numFmtId="168" fontId="27" fillId="41" borderId="0"/>
    <xf numFmtId="169" fontId="27" fillId="41" borderId="0"/>
    <xf numFmtId="168" fontId="27" fillId="41" borderId="0"/>
    <xf numFmtId="168" fontId="27" fillId="41" borderId="0"/>
    <xf numFmtId="169" fontId="27" fillId="41" borderId="0"/>
    <xf numFmtId="168" fontId="27" fillId="41" borderId="0"/>
    <xf numFmtId="0" fontId="26" fillId="41" borderId="0"/>
    <xf numFmtId="0" fontId="26" fillId="44" borderId="0"/>
    <xf numFmtId="0" fontId="4" fillId="30" borderId="0"/>
    <xf numFmtId="168" fontId="27" fillId="44" borderId="0"/>
    <xf numFmtId="168" fontId="27" fillId="44" borderId="0"/>
    <xf numFmtId="169" fontId="27" fillId="44" borderId="0"/>
    <xf numFmtId="0" fontId="26"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7" fillId="44" borderId="0"/>
    <xf numFmtId="169" fontId="27" fillId="44" borderId="0"/>
    <xf numFmtId="168" fontId="27" fillId="44" borderId="0"/>
    <xf numFmtId="168" fontId="27" fillId="44" borderId="0"/>
    <xf numFmtId="169" fontId="27" fillId="44" borderId="0"/>
    <xf numFmtId="168" fontId="27" fillId="44" borderId="0"/>
    <xf numFmtId="168" fontId="27" fillId="44" borderId="0"/>
    <xf numFmtId="169" fontId="27" fillId="44" borderId="0"/>
    <xf numFmtId="168" fontId="27" fillId="44" borderId="0"/>
    <xf numFmtId="168" fontId="27" fillId="44" borderId="0"/>
    <xf numFmtId="169" fontId="27" fillId="44" borderId="0"/>
    <xf numFmtId="168" fontId="27" fillId="44" borderId="0"/>
    <xf numFmtId="0" fontId="26" fillId="44" borderId="0"/>
    <xf numFmtId="0" fontId="26" fillId="47" borderId="0"/>
    <xf numFmtId="0" fontId="4" fillId="34" borderId="0"/>
    <xf numFmtId="168" fontId="27" fillId="47" borderId="0"/>
    <xf numFmtId="168" fontId="27" fillId="47" borderId="0"/>
    <xf numFmtId="169" fontId="27" fillId="47" borderId="0"/>
    <xf numFmtId="0" fontId="26"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7" fillId="47" borderId="0"/>
    <xf numFmtId="169" fontId="27" fillId="47" borderId="0"/>
    <xf numFmtId="168" fontId="27" fillId="47" borderId="0"/>
    <xf numFmtId="168" fontId="27" fillId="47" borderId="0"/>
    <xf numFmtId="169" fontId="27" fillId="47" borderId="0"/>
    <xf numFmtId="168" fontId="27" fillId="47" borderId="0"/>
    <xf numFmtId="168" fontId="27" fillId="47" borderId="0"/>
    <xf numFmtId="169" fontId="27" fillId="47" borderId="0"/>
    <xf numFmtId="168" fontId="27" fillId="47" borderId="0"/>
    <xf numFmtId="168" fontId="27" fillId="47" borderId="0"/>
    <xf numFmtId="169" fontId="27" fillId="47" borderId="0"/>
    <xf numFmtId="168" fontId="27" fillId="47" borderId="0"/>
    <xf numFmtId="0" fontId="26" fillId="47" borderId="0"/>
    <xf numFmtId="0" fontId="28" fillId="48" borderId="0"/>
    <xf numFmtId="0" fontId="29" fillId="15" borderId="0"/>
    <xf numFmtId="168" fontId="30" fillId="48" borderId="0"/>
    <xf numFmtId="168" fontId="30" fillId="48" borderId="0"/>
    <xf numFmtId="169" fontId="30" fillId="48" borderId="0"/>
    <xf numFmtId="0" fontId="28" fillId="48" borderId="0"/>
    <xf numFmtId="0" fontId="29" fillId="15" borderId="0"/>
    <xf numFmtId="0" fontId="29" fillId="15" borderId="0"/>
    <xf numFmtId="0" fontId="29" fillId="15" borderId="0"/>
    <xf numFmtId="0" fontId="29" fillId="15" borderId="0"/>
    <xf numFmtId="0" fontId="29" fillId="15" borderId="0"/>
    <xf numFmtId="0" fontId="29" fillId="15" borderId="0"/>
    <xf numFmtId="0" fontId="29" fillId="15" borderId="0"/>
    <xf numFmtId="168" fontId="30" fillId="48" borderId="0"/>
    <xf numFmtId="169" fontId="30" fillId="48" borderId="0"/>
    <xf numFmtId="168" fontId="30" fillId="48" borderId="0"/>
    <xf numFmtId="168" fontId="30" fillId="48" borderId="0"/>
    <xf numFmtId="169" fontId="30" fillId="48" borderId="0"/>
    <xf numFmtId="168" fontId="30" fillId="48" borderId="0"/>
    <xf numFmtId="168" fontId="30" fillId="48" borderId="0"/>
    <xf numFmtId="169" fontId="30" fillId="48" borderId="0"/>
    <xf numFmtId="168" fontId="30" fillId="48" borderId="0"/>
    <xf numFmtId="168" fontId="30" fillId="48" borderId="0"/>
    <xf numFmtId="169" fontId="30" fillId="48" borderId="0"/>
    <xf numFmtId="168" fontId="30" fillId="48" borderId="0"/>
    <xf numFmtId="0" fontId="28" fillId="48" borderId="0"/>
    <xf numFmtId="0" fontId="28" fillId="45" borderId="0"/>
    <xf numFmtId="0" fontId="29" fillId="19" borderId="0"/>
    <xf numFmtId="168" fontId="30" fillId="45" borderId="0"/>
    <xf numFmtId="168" fontId="30" fillId="45" borderId="0"/>
    <xf numFmtId="169" fontId="30" fillId="45" borderId="0"/>
    <xf numFmtId="0" fontId="28" fillId="45" borderId="0"/>
    <xf numFmtId="0" fontId="29" fillId="19" borderId="0"/>
    <xf numFmtId="0" fontId="29" fillId="19" borderId="0"/>
    <xf numFmtId="0" fontId="29" fillId="19" borderId="0"/>
    <xf numFmtId="0" fontId="29" fillId="19" borderId="0"/>
    <xf numFmtId="0" fontId="29" fillId="19" borderId="0"/>
    <xf numFmtId="0" fontId="29" fillId="19" borderId="0"/>
    <xf numFmtId="0" fontId="29" fillId="19" borderId="0"/>
    <xf numFmtId="168" fontId="30" fillId="45" borderId="0"/>
    <xf numFmtId="169" fontId="30" fillId="45" borderId="0"/>
    <xf numFmtId="168" fontId="30" fillId="45" borderId="0"/>
    <xf numFmtId="168" fontId="30" fillId="45" borderId="0"/>
    <xf numFmtId="169" fontId="30" fillId="45" borderId="0"/>
    <xf numFmtId="168" fontId="30" fillId="45" borderId="0"/>
    <xf numFmtId="168" fontId="30" fillId="45" borderId="0"/>
    <xf numFmtId="169" fontId="30" fillId="45" borderId="0"/>
    <xf numFmtId="168" fontId="30" fillId="45" borderId="0"/>
    <xf numFmtId="168" fontId="30" fillId="45" borderId="0"/>
    <xf numFmtId="169" fontId="30" fillId="45" borderId="0"/>
    <xf numFmtId="168" fontId="30" fillId="45" borderId="0"/>
    <xf numFmtId="0" fontId="28" fillId="45" borderId="0"/>
    <xf numFmtId="0" fontId="28" fillId="46" borderId="0"/>
    <xf numFmtId="0" fontId="29" fillId="23" borderId="0"/>
    <xf numFmtId="168" fontId="30" fillId="46" borderId="0"/>
    <xf numFmtId="168" fontId="30" fillId="46" borderId="0"/>
    <xf numFmtId="169" fontId="30" fillId="46" borderId="0"/>
    <xf numFmtId="0" fontId="28" fillId="46" borderId="0"/>
    <xf numFmtId="0" fontId="29" fillId="23" borderId="0"/>
    <xf numFmtId="0" fontId="29" fillId="23" borderId="0"/>
    <xf numFmtId="0" fontId="29" fillId="23" borderId="0"/>
    <xf numFmtId="0" fontId="29" fillId="23" borderId="0"/>
    <xf numFmtId="0" fontId="29" fillId="23" borderId="0"/>
    <xf numFmtId="0" fontId="29" fillId="23" borderId="0"/>
    <xf numFmtId="0" fontId="29" fillId="23" borderId="0"/>
    <xf numFmtId="168" fontId="30" fillId="46" borderId="0"/>
    <xf numFmtId="169" fontId="30" fillId="46" borderId="0"/>
    <xf numFmtId="168" fontId="30" fillId="46" borderId="0"/>
    <xf numFmtId="168" fontId="30" fillId="46" borderId="0"/>
    <xf numFmtId="169" fontId="30" fillId="46" borderId="0"/>
    <xf numFmtId="168" fontId="30" fillId="46" borderId="0"/>
    <xf numFmtId="168" fontId="30" fillId="46" borderId="0"/>
    <xf numFmtId="169" fontId="30" fillId="46" borderId="0"/>
    <xf numFmtId="168" fontId="30" fillId="46" borderId="0"/>
    <xf numFmtId="168" fontId="30" fillId="46" borderId="0"/>
    <xf numFmtId="169" fontId="30" fillId="46" borderId="0"/>
    <xf numFmtId="168" fontId="30" fillId="46" borderId="0"/>
    <xf numFmtId="0" fontId="28" fillId="46" borderId="0"/>
    <xf numFmtId="0" fontId="28" fillId="49" borderId="0"/>
    <xf numFmtId="0" fontId="29" fillId="27" borderId="0"/>
    <xf numFmtId="168" fontId="30" fillId="49" borderId="0"/>
    <xf numFmtId="168" fontId="30" fillId="49" borderId="0"/>
    <xf numFmtId="169" fontId="30" fillId="49" borderId="0"/>
    <xf numFmtId="0" fontId="28" fillId="49" borderId="0"/>
    <xf numFmtId="0" fontId="29" fillId="27" borderId="0"/>
    <xf numFmtId="0" fontId="29" fillId="27" borderId="0"/>
    <xf numFmtId="0" fontId="29" fillId="27" borderId="0"/>
    <xf numFmtId="0" fontId="29" fillId="27" borderId="0"/>
    <xf numFmtId="0" fontId="29" fillId="27" borderId="0"/>
    <xf numFmtId="0" fontId="29" fillId="27" borderId="0"/>
    <xf numFmtId="0" fontId="29" fillId="27" borderId="0"/>
    <xf numFmtId="168" fontId="30" fillId="49" borderId="0"/>
    <xf numFmtId="169" fontId="30" fillId="49" borderId="0"/>
    <xf numFmtId="168" fontId="30" fillId="49" borderId="0"/>
    <xf numFmtId="168" fontId="30" fillId="49" borderId="0"/>
    <xf numFmtId="169" fontId="30" fillId="49" borderId="0"/>
    <xf numFmtId="168" fontId="30" fillId="49" borderId="0"/>
    <xf numFmtId="168" fontId="30" fillId="49" borderId="0"/>
    <xf numFmtId="169" fontId="30" fillId="49" borderId="0"/>
    <xf numFmtId="168" fontId="30" fillId="49" borderId="0"/>
    <xf numFmtId="168" fontId="30" fillId="49" borderId="0"/>
    <xf numFmtId="169" fontId="30" fillId="49" borderId="0"/>
    <xf numFmtId="168" fontId="30" fillId="49" borderId="0"/>
    <xf numFmtId="0" fontId="28" fillId="49" borderId="0"/>
    <xf numFmtId="0" fontId="28" fillId="50" borderId="0"/>
    <xf numFmtId="0" fontId="29" fillId="31" borderId="0"/>
    <xf numFmtId="168" fontId="30" fillId="50" borderId="0"/>
    <xf numFmtId="168" fontId="30" fillId="50" borderId="0"/>
    <xf numFmtId="169" fontId="30" fillId="50" borderId="0"/>
    <xf numFmtId="0" fontId="28" fillId="50" borderId="0"/>
    <xf numFmtId="0" fontId="29" fillId="31" borderId="0"/>
    <xf numFmtId="0" fontId="29" fillId="31" borderId="0"/>
    <xf numFmtId="0" fontId="29" fillId="31" borderId="0"/>
    <xf numFmtId="0" fontId="29" fillId="31" borderId="0"/>
    <xf numFmtId="0" fontId="29" fillId="31" borderId="0"/>
    <xf numFmtId="0" fontId="29" fillId="31" borderId="0"/>
    <xf numFmtId="0" fontId="29" fillId="31" borderId="0"/>
    <xf numFmtId="168" fontId="30" fillId="50" borderId="0"/>
    <xf numFmtId="169" fontId="30" fillId="50" borderId="0"/>
    <xf numFmtId="168" fontId="30" fillId="50" borderId="0"/>
    <xf numFmtId="168" fontId="30" fillId="50" borderId="0"/>
    <xf numFmtId="169" fontId="30" fillId="50" borderId="0"/>
    <xf numFmtId="168" fontId="30" fillId="50" borderId="0"/>
    <xf numFmtId="168" fontId="30" fillId="50" borderId="0"/>
    <xf numFmtId="169" fontId="30" fillId="50" borderId="0"/>
    <xf numFmtId="168" fontId="30" fillId="50" borderId="0"/>
    <xf numFmtId="168" fontId="30" fillId="50" borderId="0"/>
    <xf numFmtId="169" fontId="30" fillId="50" borderId="0"/>
    <xf numFmtId="168" fontId="30" fillId="50" borderId="0"/>
    <xf numFmtId="0" fontId="28" fillId="50" borderId="0"/>
    <xf numFmtId="0" fontId="28" fillId="51" borderId="0"/>
    <xf numFmtId="0" fontId="29" fillId="35" borderId="0"/>
    <xf numFmtId="168" fontId="30" fillId="51" borderId="0"/>
    <xf numFmtId="168" fontId="30" fillId="51" borderId="0"/>
    <xf numFmtId="169" fontId="30" fillId="51" borderId="0"/>
    <xf numFmtId="0" fontId="28" fillId="51" borderId="0"/>
    <xf numFmtId="0" fontId="29" fillId="35" borderId="0"/>
    <xf numFmtId="0" fontId="29" fillId="35" borderId="0"/>
    <xf numFmtId="0" fontId="29" fillId="35" borderId="0"/>
    <xf numFmtId="0" fontId="29" fillId="35" borderId="0"/>
    <xf numFmtId="0" fontId="29" fillId="35" borderId="0"/>
    <xf numFmtId="0" fontId="29" fillId="35" borderId="0"/>
    <xf numFmtId="0" fontId="29" fillId="35" borderId="0"/>
    <xf numFmtId="168" fontId="30" fillId="51" borderId="0"/>
    <xf numFmtId="169" fontId="30" fillId="51" borderId="0"/>
    <xf numFmtId="168" fontId="30" fillId="51" borderId="0"/>
    <xf numFmtId="168" fontId="30" fillId="51" borderId="0"/>
    <xf numFmtId="169" fontId="30" fillId="51" borderId="0"/>
    <xf numFmtId="168" fontId="30" fillId="51" borderId="0"/>
    <xf numFmtId="168" fontId="30" fillId="51" borderId="0"/>
    <xf numFmtId="169" fontId="30" fillId="51" borderId="0"/>
    <xf numFmtId="168" fontId="30" fillId="51" borderId="0"/>
    <xf numFmtId="168" fontId="30" fillId="51" borderId="0"/>
    <xf numFmtId="169" fontId="30" fillId="51" borderId="0"/>
    <xf numFmtId="168" fontId="30" fillId="51" borderId="0"/>
    <xf numFmtId="0" fontId="28" fillId="51" borderId="0"/>
    <xf numFmtId="0" fontId="26" fillId="52" borderId="0"/>
    <xf numFmtId="0" fontId="26" fillId="52" borderId="0"/>
    <xf numFmtId="0" fontId="28" fillId="53" borderId="0"/>
    <xf numFmtId="0" fontId="28" fillId="54" borderId="0"/>
    <xf numFmtId="0" fontId="29" fillId="12" borderId="0"/>
    <xf numFmtId="168" fontId="30" fillId="54" borderId="0"/>
    <xf numFmtId="168" fontId="30" fillId="54" borderId="0"/>
    <xf numFmtId="169" fontId="30" fillId="54" borderId="0"/>
    <xf numFmtId="0" fontId="28" fillId="54" borderId="0"/>
    <xf numFmtId="0" fontId="29" fillId="12" borderId="0"/>
    <xf numFmtId="0" fontId="29" fillId="12" borderId="0"/>
    <xf numFmtId="0" fontId="29" fillId="12" borderId="0"/>
    <xf numFmtId="0" fontId="29" fillId="12" borderId="0"/>
    <xf numFmtId="0" fontId="29" fillId="12" borderId="0"/>
    <xf numFmtId="0" fontId="29" fillId="12" borderId="0"/>
    <xf numFmtId="0" fontId="29" fillId="12" borderId="0"/>
    <xf numFmtId="168" fontId="30" fillId="54" borderId="0"/>
    <xf numFmtId="169" fontId="30" fillId="54" borderId="0"/>
    <xf numFmtId="168" fontId="30" fillId="54" borderId="0"/>
    <xf numFmtId="168" fontId="30" fillId="54" borderId="0"/>
    <xf numFmtId="169" fontId="30" fillId="54" borderId="0"/>
    <xf numFmtId="168" fontId="30" fillId="54" borderId="0"/>
    <xf numFmtId="168" fontId="30" fillId="54" borderId="0"/>
    <xf numFmtId="169" fontId="30" fillId="54" borderId="0"/>
    <xf numFmtId="168" fontId="30" fillId="54" borderId="0"/>
    <xf numFmtId="168" fontId="30" fillId="54" borderId="0"/>
    <xf numFmtId="169" fontId="30" fillId="54" borderId="0"/>
    <xf numFmtId="168" fontId="30" fillId="54" borderId="0"/>
    <xf numFmtId="0" fontId="28" fillId="54" borderId="0"/>
    <xf numFmtId="0" fontId="28" fillId="54" borderId="0"/>
    <xf numFmtId="0" fontId="28" fillId="54" borderId="0"/>
    <xf numFmtId="0" fontId="26" fillId="55" borderId="0"/>
    <xf numFmtId="0" fontId="26" fillId="56" borderId="0"/>
    <xf numFmtId="0" fontId="28" fillId="57" borderId="0"/>
    <xf numFmtId="0" fontId="28" fillId="58" borderId="0"/>
    <xf numFmtId="0" fontId="29" fillId="16" borderId="0"/>
    <xf numFmtId="168" fontId="30" fillId="58" borderId="0"/>
    <xf numFmtId="168" fontId="30" fillId="58" borderId="0"/>
    <xf numFmtId="169" fontId="30" fillId="58" borderId="0"/>
    <xf numFmtId="0" fontId="28" fillId="58" borderId="0"/>
    <xf numFmtId="0" fontId="29" fillId="16" borderId="0"/>
    <xf numFmtId="0" fontId="29" fillId="16" borderId="0"/>
    <xf numFmtId="0" fontId="29" fillId="16" borderId="0"/>
    <xf numFmtId="0" fontId="29" fillId="16" borderId="0"/>
    <xf numFmtId="0" fontId="29" fillId="16" borderId="0"/>
    <xf numFmtId="0" fontId="29" fillId="16" borderId="0"/>
    <xf numFmtId="0" fontId="29" fillId="16" borderId="0"/>
    <xf numFmtId="168" fontId="30" fillId="58" borderId="0"/>
    <xf numFmtId="169" fontId="30" fillId="58" borderId="0"/>
    <xf numFmtId="168" fontId="30" fillId="58" borderId="0"/>
    <xf numFmtId="168" fontId="30" fillId="58" borderId="0"/>
    <xf numFmtId="169" fontId="30" fillId="58" borderId="0"/>
    <xf numFmtId="168" fontId="30" fillId="58" borderId="0"/>
    <xf numFmtId="168" fontId="30" fillId="58" borderId="0"/>
    <xf numFmtId="169" fontId="30" fillId="58" borderId="0"/>
    <xf numFmtId="168" fontId="30" fillId="58" borderId="0"/>
    <xf numFmtId="168" fontId="30" fillId="58" borderId="0"/>
    <xf numFmtId="169" fontId="30" fillId="58" borderId="0"/>
    <xf numFmtId="168" fontId="30" fillId="58" borderId="0"/>
    <xf numFmtId="0" fontId="28" fillId="58" borderId="0"/>
    <xf numFmtId="0" fontId="28" fillId="58" borderId="0"/>
    <xf numFmtId="0" fontId="28" fillId="58" borderId="0"/>
    <xf numFmtId="0" fontId="26" fillId="55" borderId="0"/>
    <xf numFmtId="0" fontId="26" fillId="59" borderId="0"/>
    <xf numFmtId="0" fontId="28" fillId="56" borderId="0"/>
    <xf numFmtId="0" fontId="28" fillId="60" borderId="0"/>
    <xf numFmtId="0" fontId="29" fillId="20" borderId="0"/>
    <xf numFmtId="168" fontId="30" fillId="60" borderId="0"/>
    <xf numFmtId="168" fontId="30" fillId="60" borderId="0"/>
    <xf numFmtId="169" fontId="30" fillId="60" borderId="0"/>
    <xf numFmtId="0" fontId="28" fillId="60" borderId="0"/>
    <xf numFmtId="0" fontId="29" fillId="20" borderId="0"/>
    <xf numFmtId="0" fontId="29" fillId="20" borderId="0"/>
    <xf numFmtId="0" fontId="29" fillId="20" borderId="0"/>
    <xf numFmtId="0" fontId="29" fillId="20" borderId="0"/>
    <xf numFmtId="0" fontId="29" fillId="20" borderId="0"/>
    <xf numFmtId="0" fontId="29" fillId="20" borderId="0"/>
    <xf numFmtId="0" fontId="29" fillId="20" borderId="0"/>
    <xf numFmtId="168" fontId="30" fillId="60" borderId="0"/>
    <xf numFmtId="169" fontId="30" fillId="60" borderId="0"/>
    <xf numFmtId="168" fontId="30" fillId="60" borderId="0"/>
    <xf numFmtId="168" fontId="30" fillId="60" borderId="0"/>
    <xf numFmtId="169" fontId="30" fillId="60" borderId="0"/>
    <xf numFmtId="168" fontId="30" fillId="60" borderId="0"/>
    <xf numFmtId="168" fontId="30" fillId="60" borderId="0"/>
    <xf numFmtId="169" fontId="30" fillId="60" borderId="0"/>
    <xf numFmtId="168" fontId="30" fillId="60" borderId="0"/>
    <xf numFmtId="168" fontId="30" fillId="60" borderId="0"/>
    <xf numFmtId="169" fontId="30" fillId="60" borderId="0"/>
    <xf numFmtId="168" fontId="30" fillId="60" borderId="0"/>
    <xf numFmtId="0" fontId="28" fillId="60" borderId="0"/>
    <xf numFmtId="0" fontId="28" fillId="60" borderId="0"/>
    <xf numFmtId="0" fontId="28" fillId="60" borderId="0"/>
    <xf numFmtId="0" fontId="26" fillId="52" borderId="0"/>
    <xf numFmtId="0" fontId="26" fillId="56" borderId="0"/>
    <xf numFmtId="0" fontId="28" fillId="56" borderId="0"/>
    <xf numFmtId="0" fontId="28" fillId="49" borderId="0"/>
    <xf numFmtId="0" fontId="29" fillId="24" borderId="0"/>
    <xf numFmtId="168" fontId="30" fillId="49" borderId="0"/>
    <xf numFmtId="168" fontId="30" fillId="49" borderId="0"/>
    <xf numFmtId="169" fontId="30" fillId="49" borderId="0"/>
    <xf numFmtId="0" fontId="28" fillId="49" borderId="0"/>
    <xf numFmtId="0" fontId="29" fillId="24" borderId="0"/>
    <xf numFmtId="0" fontId="29" fillId="24" borderId="0"/>
    <xf numFmtId="0" fontId="29" fillId="24" borderId="0"/>
    <xf numFmtId="0" fontId="29" fillId="24" borderId="0"/>
    <xf numFmtId="0" fontId="29" fillId="24" borderId="0"/>
    <xf numFmtId="0" fontId="29" fillId="24" borderId="0"/>
    <xf numFmtId="0" fontId="29" fillId="24" borderId="0"/>
    <xf numFmtId="168" fontId="30" fillId="49" borderId="0"/>
    <xf numFmtId="169" fontId="30" fillId="49" borderId="0"/>
    <xf numFmtId="168" fontId="30" fillId="49" borderId="0"/>
    <xf numFmtId="168" fontId="30" fillId="49" borderId="0"/>
    <xf numFmtId="169" fontId="30" fillId="49" borderId="0"/>
    <xf numFmtId="168" fontId="30" fillId="49" borderId="0"/>
    <xf numFmtId="168" fontId="30" fillId="49" borderId="0"/>
    <xf numFmtId="169" fontId="30" fillId="49" borderId="0"/>
    <xf numFmtId="168" fontId="30" fillId="49" borderId="0"/>
    <xf numFmtId="168" fontId="30" fillId="49" borderId="0"/>
    <xf numFmtId="169" fontId="30" fillId="49" borderId="0"/>
    <xf numFmtId="168" fontId="30" fillId="49" borderId="0"/>
    <xf numFmtId="0" fontId="28" fillId="49" borderId="0"/>
    <xf numFmtId="0" fontId="28" fillId="49" borderId="0"/>
    <xf numFmtId="0" fontId="28" fillId="49" borderId="0"/>
    <xf numFmtId="0" fontId="26" fillId="61" borderId="0"/>
    <xf numFmtId="0" fontId="26" fillId="52" borderId="0"/>
    <xf numFmtId="0" fontId="28" fillId="53" borderId="0"/>
    <xf numFmtId="0" fontId="28" fillId="50" borderId="0"/>
    <xf numFmtId="0" fontId="29" fillId="28" borderId="0"/>
    <xf numFmtId="168" fontId="30" fillId="50" borderId="0"/>
    <xf numFmtId="168" fontId="30" fillId="50" borderId="0"/>
    <xf numFmtId="169" fontId="30" fillId="50" borderId="0"/>
    <xf numFmtId="0" fontId="28" fillId="50" borderId="0"/>
    <xf numFmtId="0" fontId="29" fillId="28" borderId="0"/>
    <xf numFmtId="0" fontId="29" fillId="28" borderId="0"/>
    <xf numFmtId="0" fontId="29" fillId="28" borderId="0"/>
    <xf numFmtId="0" fontId="29" fillId="28" borderId="0"/>
    <xf numFmtId="0" fontId="29" fillId="28" borderId="0"/>
    <xf numFmtId="0" fontId="29" fillId="28" borderId="0"/>
    <xf numFmtId="0" fontId="29" fillId="28" borderId="0"/>
    <xf numFmtId="168" fontId="30" fillId="50" borderId="0"/>
    <xf numFmtId="169" fontId="30" fillId="50" borderId="0"/>
    <xf numFmtId="168" fontId="30" fillId="50" borderId="0"/>
    <xf numFmtId="168" fontId="30" fillId="50" borderId="0"/>
    <xf numFmtId="169" fontId="30" fillId="50" borderId="0"/>
    <xf numFmtId="168" fontId="30" fillId="50" borderId="0"/>
    <xf numFmtId="168" fontId="30" fillId="50" borderId="0"/>
    <xf numFmtId="169" fontId="30" fillId="50" borderId="0"/>
    <xf numFmtId="168" fontId="30" fillId="50" borderId="0"/>
    <xf numFmtId="168" fontId="30" fillId="50" borderId="0"/>
    <xf numFmtId="169" fontId="30" fillId="50" borderId="0"/>
    <xf numFmtId="168" fontId="30" fillId="50" borderId="0"/>
    <xf numFmtId="0" fontId="28" fillId="50" borderId="0"/>
    <xf numFmtId="0" fontId="28" fillId="50" borderId="0"/>
    <xf numFmtId="0" fontId="28" fillId="50" borderId="0"/>
    <xf numFmtId="0" fontId="26" fillId="55" borderId="0"/>
    <xf numFmtId="0" fontId="26" fillId="62" borderId="0"/>
    <xf numFmtId="0" fontId="28" fillId="62" borderId="0"/>
    <xf numFmtId="0" fontId="28" fillId="63" borderId="0"/>
    <xf numFmtId="0" fontId="29" fillId="32" borderId="0"/>
    <xf numFmtId="168" fontId="30" fillId="63" borderId="0"/>
    <xf numFmtId="168" fontId="30" fillId="63" borderId="0"/>
    <xf numFmtId="169" fontId="30" fillId="63" borderId="0"/>
    <xf numFmtId="0" fontId="28" fillId="63" borderId="0"/>
    <xf numFmtId="0" fontId="29" fillId="32" borderId="0"/>
    <xf numFmtId="0" fontId="29" fillId="32" borderId="0"/>
    <xf numFmtId="0" fontId="29" fillId="32" borderId="0"/>
    <xf numFmtId="0" fontId="29" fillId="32" borderId="0"/>
    <xf numFmtId="0" fontId="29" fillId="32" borderId="0"/>
    <xf numFmtId="0" fontId="29" fillId="32" borderId="0"/>
    <xf numFmtId="0" fontId="29" fillId="32" borderId="0"/>
    <xf numFmtId="168" fontId="30" fillId="63" borderId="0"/>
    <xf numFmtId="169" fontId="30" fillId="63" borderId="0"/>
    <xf numFmtId="168" fontId="30" fillId="63" borderId="0"/>
    <xf numFmtId="168" fontId="30" fillId="63" borderId="0"/>
    <xf numFmtId="169" fontId="30" fillId="63" borderId="0"/>
    <xf numFmtId="168" fontId="30" fillId="63" borderId="0"/>
    <xf numFmtId="168" fontId="30" fillId="63" borderId="0"/>
    <xf numFmtId="169" fontId="30" fillId="63" borderId="0"/>
    <xf numFmtId="168" fontId="30" fillId="63" borderId="0"/>
    <xf numFmtId="168" fontId="30" fillId="63" borderId="0"/>
    <xf numFmtId="169" fontId="30" fillId="63" borderId="0"/>
    <xf numFmtId="168" fontId="30" fillId="63" borderId="0"/>
    <xf numFmtId="0" fontId="28" fillId="63" borderId="0"/>
    <xf numFmtId="0" fontId="28" fillId="63" borderId="0"/>
    <xf numFmtId="0" fontId="28" fillId="63" borderId="0"/>
    <xf numFmtId="0" fontId="31" fillId="39" borderId="0"/>
    <xf numFmtId="0" fontId="32" fillId="6" borderId="0"/>
    <xf numFmtId="168" fontId="33" fillId="39" borderId="0"/>
    <xf numFmtId="168" fontId="33" fillId="39" borderId="0"/>
    <xf numFmtId="169" fontId="33" fillId="39" borderId="0"/>
    <xf numFmtId="0" fontId="31" fillId="39" borderId="0"/>
    <xf numFmtId="0" fontId="32" fillId="6" borderId="0"/>
    <xf numFmtId="0" fontId="32" fillId="6" borderId="0"/>
    <xf numFmtId="0" fontId="32" fillId="6" borderId="0"/>
    <xf numFmtId="0" fontId="32" fillId="6" borderId="0"/>
    <xf numFmtId="0" fontId="32" fillId="6" borderId="0"/>
    <xf numFmtId="0" fontId="32" fillId="6" borderId="0"/>
    <xf numFmtId="0" fontId="32" fillId="6" borderId="0"/>
    <xf numFmtId="168" fontId="33" fillId="39" borderId="0"/>
    <xf numFmtId="169" fontId="33" fillId="39" borderId="0"/>
    <xf numFmtId="168" fontId="33" fillId="39" borderId="0"/>
    <xf numFmtId="168" fontId="33" fillId="39" borderId="0"/>
    <xf numFmtId="169" fontId="33" fillId="39" borderId="0"/>
    <xf numFmtId="168" fontId="33" fillId="39" borderId="0"/>
    <xf numFmtId="168" fontId="33" fillId="39" borderId="0"/>
    <xf numFmtId="169" fontId="33" fillId="39" borderId="0"/>
    <xf numFmtId="168" fontId="33" fillId="39" borderId="0"/>
    <xf numFmtId="168" fontId="33" fillId="39" borderId="0"/>
    <xf numFmtId="169" fontId="33" fillId="39" borderId="0"/>
    <xf numFmtId="168" fontId="33" fillId="39" borderId="0"/>
    <xf numFmtId="0" fontId="31" fillId="39" borderId="0"/>
    <xf numFmtId="170" fontId="34" fillId="0" borderId="0"/>
    <xf numFmtId="170" fontId="35" fillId="0" borderId="0"/>
    <xf numFmtId="170" fontId="35" fillId="0" borderId="0"/>
    <xf numFmtId="170" fontId="35" fillId="0" borderId="0"/>
    <xf numFmtId="171" fontId="36" fillId="0" borderId="0"/>
    <xf numFmtId="171" fontId="36" fillId="0" borderId="0"/>
    <xf numFmtId="170" fontId="35" fillId="0" borderId="0"/>
    <xf numFmtId="170" fontId="35" fillId="0" borderId="0"/>
    <xf numFmtId="170" fontId="35" fillId="0" borderId="0"/>
    <xf numFmtId="170" fontId="35" fillId="0" borderId="0"/>
    <xf numFmtId="170" fontId="35" fillId="0" borderId="0"/>
    <xf numFmtId="170" fontId="35" fillId="0" borderId="0"/>
    <xf numFmtId="172" fontId="36" fillId="0" borderId="0"/>
    <xf numFmtId="173" fontId="36" fillId="0" borderId="0"/>
    <xf numFmtId="174" fontId="36" fillId="0" borderId="0"/>
    <xf numFmtId="175" fontId="36" fillId="0" borderId="0"/>
    <xf numFmtId="171" fontId="36" fillId="0" borderId="0"/>
    <xf numFmtId="176" fontId="36" fillId="0" borderId="0"/>
    <xf numFmtId="172" fontId="36" fillId="0" borderId="0"/>
    <xf numFmtId="0" fontId="37" fillId="64" borderId="34"/>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168" fontId="39"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168" fontId="39" fillId="64" borderId="97"/>
    <xf numFmtId="168" fontId="39"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168" fontId="39" fillId="64" borderId="97"/>
    <xf numFmtId="0" fontId="37"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97"/>
    <xf numFmtId="169" fontId="39" fillId="64" borderId="34"/>
    <xf numFmtId="169" fontId="39" fillId="64" borderId="97"/>
    <xf numFmtId="0" fontId="37"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97"/>
    <xf numFmtId="0" fontId="37"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97"/>
    <xf numFmtId="0" fontId="37"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97"/>
    <xf numFmtId="0" fontId="37" fillId="64" borderId="34"/>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0" fontId="38" fillId="9" borderId="27"/>
    <xf numFmtId="0" fontId="37" fillId="64" borderId="34"/>
    <xf numFmtId="0" fontId="37" fillId="64" borderId="97"/>
    <xf numFmtId="0" fontId="37" fillId="64" borderId="34"/>
    <xf numFmtId="0" fontId="37" fillId="64" borderId="97"/>
    <xf numFmtId="0" fontId="37" fillId="64" borderId="34"/>
    <xf numFmtId="0" fontId="37" fillId="64" borderId="97"/>
    <xf numFmtId="0" fontId="37" fillId="64" borderId="34"/>
    <xf numFmtId="0" fontId="37" fillId="64" borderId="97"/>
    <xf numFmtId="168" fontId="39" fillId="64" borderId="34"/>
    <xf numFmtId="169" fontId="39" fillId="64" borderId="34"/>
    <xf numFmtId="169" fontId="39" fillId="64" borderId="97"/>
    <xf numFmtId="168" fontId="39" fillId="64" borderId="34"/>
    <xf numFmtId="168" fontId="39" fillId="64" borderId="97"/>
    <xf numFmtId="168" fontId="39" fillId="64" borderId="97"/>
    <xf numFmtId="168" fontId="39" fillId="64" borderId="34"/>
    <xf numFmtId="169" fontId="39" fillId="64" borderId="34"/>
    <xf numFmtId="169" fontId="39" fillId="64" borderId="97"/>
    <xf numFmtId="168" fontId="39" fillId="64" borderId="34"/>
    <xf numFmtId="168" fontId="39" fillId="64" borderId="97"/>
    <xf numFmtId="168" fontId="39" fillId="64" borderId="97"/>
    <xf numFmtId="168" fontId="39" fillId="64" borderId="34"/>
    <xf numFmtId="169" fontId="39" fillId="64" borderId="34"/>
    <xf numFmtId="169" fontId="39" fillId="64" borderId="97"/>
    <xf numFmtId="168" fontId="39" fillId="64" borderId="34"/>
    <xf numFmtId="168" fontId="39" fillId="64" borderId="97"/>
    <xf numFmtId="168" fontId="39" fillId="64" borderId="97"/>
    <xf numFmtId="168" fontId="39" fillId="64" borderId="34"/>
    <xf numFmtId="169" fontId="39" fillId="64" borderId="34"/>
    <xf numFmtId="169" fontId="39" fillId="64" borderId="97"/>
    <xf numFmtId="168" fontId="39" fillId="64" borderId="34"/>
    <xf numFmtId="168" fontId="39" fillId="64" borderId="97"/>
    <xf numFmtId="168" fontId="39" fillId="64" borderId="97"/>
    <xf numFmtId="0" fontId="37" fillId="64" borderId="34"/>
    <xf numFmtId="0" fontId="37" fillId="64" borderId="97"/>
    <xf numFmtId="0" fontId="40" fillId="65" borderId="35"/>
    <xf numFmtId="0" fontId="41" fillId="10" borderId="30"/>
    <xf numFmtId="168" fontId="42" fillId="65" borderId="35"/>
    <xf numFmtId="168" fontId="42" fillId="65" borderId="35"/>
    <xf numFmtId="168" fontId="42" fillId="65" borderId="35"/>
    <xf numFmtId="169" fontId="42" fillId="65" borderId="35"/>
    <xf numFmtId="168" fontId="42" fillId="65" borderId="35"/>
    <xf numFmtId="0" fontId="40"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9" fontId="42" fillId="65" borderId="35"/>
    <xf numFmtId="0" fontId="41" fillId="10" borderId="30"/>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9" fontId="42" fillId="65" borderId="35"/>
    <xf numFmtId="168"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9" fontId="42" fillId="65" borderId="35"/>
    <xf numFmtId="168"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9" fontId="42" fillId="65" borderId="35"/>
    <xf numFmtId="168"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8" fontId="42" fillId="65" borderId="35"/>
    <xf numFmtId="169" fontId="42" fillId="65" borderId="35"/>
    <xf numFmtId="168" fontId="42" fillId="65" borderId="35"/>
    <xf numFmtId="169" fontId="42" fillId="65" borderId="35"/>
    <xf numFmtId="168" fontId="42" fillId="65" borderId="35"/>
    <xf numFmtId="0" fontId="40" fillId="65" borderId="35"/>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6" fillId="0" borderId="0"/>
    <xf numFmtId="43" fontId="2" fillId="0" borderId="0"/>
    <xf numFmtId="43" fontId="2" fillId="0" borderId="0"/>
    <xf numFmtId="43" fontId="2" fillId="0" borderId="0"/>
    <xf numFmtId="43" fontId="26" fillId="0" borderId="0"/>
    <xf numFmtId="43" fontId="26" fillId="0" borderId="0"/>
    <xf numFmtId="43" fontId="26" fillId="0" borderId="0"/>
    <xf numFmtId="43" fontId="26" fillId="0" borderId="0"/>
    <xf numFmtId="43" fontId="2" fillId="0" borderId="0"/>
    <xf numFmtId="43" fontId="26"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 fillId="0" borderId="0">
      <protection locked="0"/>
    </xf>
    <xf numFmtId="43" fontId="26" fillId="0" borderId="0"/>
    <xf numFmtId="43" fontId="2" fillId="0" borderId="0">
      <protection locked="0"/>
    </xf>
    <xf numFmtId="43" fontId="26" fillId="0" borderId="0"/>
    <xf numFmtId="43" fontId="2" fillId="0" borderId="0">
      <protection locked="0"/>
    </xf>
    <xf numFmtId="43" fontId="2" fillId="0" borderId="0"/>
    <xf numFmtId="43" fontId="26"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6"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8"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26" fillId="0" borderId="0"/>
    <xf numFmtId="166" fontId="26" fillId="0" borderId="0"/>
    <xf numFmtId="166"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3" fillId="0" borderId="0"/>
    <xf numFmtId="43" fontId="2" fillId="0" borderId="0"/>
    <xf numFmtId="43" fontId="26" fillId="0" borderId="0"/>
    <xf numFmtId="43" fontId="26"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26" fillId="0" borderId="0"/>
    <xf numFmtId="43" fontId="26" fillId="0" borderId="0"/>
    <xf numFmtId="43" fontId="2"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178" fontId="1" fillId="0" borderId="0"/>
    <xf numFmtId="178" fontId="1" fillId="0" borderId="0"/>
    <xf numFmtId="178" fontId="1" fillId="0" borderId="0"/>
    <xf numFmtId="178" fontId="1" fillId="0" borderId="0"/>
    <xf numFmtId="178" fontId="26" fillId="0" borderId="0"/>
    <xf numFmtId="178" fontId="1" fillId="0" borderId="0"/>
    <xf numFmtId="178" fontId="1" fillId="0" borderId="0"/>
    <xf numFmtId="178" fontId="1" fillId="0" borderId="0"/>
    <xf numFmtId="178" fontId="1" fillId="0" borderId="0"/>
    <xf numFmtId="178" fontId="26" fillId="0" borderId="0"/>
    <xf numFmtId="178" fontId="1" fillId="0" borderId="0"/>
    <xf numFmtId="178" fontId="1" fillId="0" borderId="0"/>
    <xf numFmtId="178" fontId="1" fillId="0" borderId="0"/>
    <xf numFmtId="178" fontId="1" fillId="0" borderId="0"/>
    <xf numFmtId="43" fontId="26"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6"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6" fillId="0" borderId="0"/>
    <xf numFmtId="44" fontId="8" fillId="0" borderId="0"/>
    <xf numFmtId="43" fontId="26" fillId="0" borderId="0"/>
    <xf numFmtId="44" fontId="8" fillId="0" borderId="0"/>
    <xf numFmtId="178" fontId="26"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6" fillId="0" borderId="0"/>
    <xf numFmtId="178" fontId="1" fillId="0" borderId="0"/>
    <xf numFmtId="178" fontId="1" fillId="0" borderId="0"/>
    <xf numFmtId="178" fontId="1" fillId="0" borderId="0"/>
    <xf numFmtId="178" fontId="1" fillId="0" borderId="0"/>
    <xf numFmtId="178" fontId="26" fillId="0" borderId="0"/>
    <xf numFmtId="178" fontId="1" fillId="0" borderId="0"/>
    <xf numFmtId="178" fontId="1" fillId="0" borderId="0"/>
    <xf numFmtId="178" fontId="1" fillId="0" borderId="0"/>
    <xf numFmtId="178" fontId="1" fillId="0" borderId="0"/>
    <xf numFmtId="178" fontId="26"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6" fillId="0" borderId="0"/>
    <xf numFmtId="44" fontId="8" fillId="0" borderId="0"/>
    <xf numFmtId="178" fontId="26"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6"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6"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6"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6"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3"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6"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6" fillId="0" borderId="0"/>
    <xf numFmtId="43" fontId="26"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6"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2" fillId="0" borderId="0"/>
    <xf numFmtId="43" fontId="2" fillId="0" borderId="0"/>
    <xf numFmtId="43" fontId="2" fillId="0" borderId="0"/>
    <xf numFmtId="43" fontId="26"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6" fillId="0" borderId="0"/>
    <xf numFmtId="43" fontId="2" fillId="0" borderId="0"/>
    <xf numFmtId="43" fontId="2" fillId="0" borderId="0"/>
    <xf numFmtId="43" fontId="26" fillId="0" borderId="0"/>
    <xf numFmtId="166" fontId="26" fillId="0" borderId="0"/>
    <xf numFmtId="166" fontId="26"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26"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6" fillId="0" borderId="0"/>
    <xf numFmtId="43" fontId="26"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26" fillId="0" borderId="0"/>
    <xf numFmtId="43" fontId="8" fillId="0" borderId="0"/>
    <xf numFmtId="43" fontId="26" fillId="0" borderId="0"/>
    <xf numFmtId="43" fontId="2" fillId="0" borderId="0"/>
    <xf numFmtId="43" fontId="2" fillId="0" borderId="0"/>
    <xf numFmtId="43" fontId="8" fillId="0" borderId="0"/>
    <xf numFmtId="43" fontId="26"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6" fillId="0" borderId="0"/>
    <xf numFmtId="43" fontId="2" fillId="0" borderId="0"/>
    <xf numFmtId="43" fontId="26" fillId="0" borderId="0"/>
    <xf numFmtId="43" fontId="2" fillId="0" borderId="0"/>
    <xf numFmtId="43" fontId="8" fillId="0" borderId="0"/>
    <xf numFmtId="43" fontId="26" fillId="0" borderId="0"/>
    <xf numFmtId="43" fontId="2" fillId="0" borderId="0"/>
    <xf numFmtId="43" fontId="26" fillId="0" borderId="0"/>
    <xf numFmtId="43" fontId="2" fillId="0" borderId="0"/>
    <xf numFmtId="43" fontId="8" fillId="0" borderId="0"/>
    <xf numFmtId="43" fontId="26" fillId="0" borderId="0"/>
    <xf numFmtId="43" fontId="2" fillId="0" borderId="0"/>
    <xf numFmtId="43" fontId="26" fillId="0" borderId="0"/>
    <xf numFmtId="43" fontId="2" fillId="0" borderId="0"/>
    <xf numFmtId="43" fontId="8" fillId="0" borderId="0"/>
    <xf numFmtId="43" fontId="26" fillId="0" borderId="0"/>
    <xf numFmtId="43" fontId="2" fillId="0" borderId="0"/>
    <xf numFmtId="43" fontId="26" fillId="0" borderId="0"/>
    <xf numFmtId="43" fontId="2" fillId="0" borderId="0"/>
    <xf numFmtId="43" fontId="1" fillId="0" borderId="0"/>
    <xf numFmtId="43" fontId="2" fillId="0" borderId="0"/>
    <xf numFmtId="43" fontId="2" fillId="0" borderId="0"/>
    <xf numFmtId="43" fontId="26"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43" fillId="0" borderId="0"/>
    <xf numFmtId="43" fontId="43"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43"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6" fillId="0" borderId="0"/>
    <xf numFmtId="166"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6" fillId="0" borderId="0"/>
    <xf numFmtId="166"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3" fillId="0" borderId="0"/>
    <xf numFmtId="43" fontId="2" fillId="0" borderId="0"/>
    <xf numFmtId="43" fontId="8" fillId="0" borderId="0"/>
    <xf numFmtId="43" fontId="2" fillId="0" borderId="0"/>
    <xf numFmtId="43" fontId="8" fillId="0" borderId="0"/>
    <xf numFmtId="43" fontId="26"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5" fillId="0" borderId="0"/>
    <xf numFmtId="43" fontId="2" fillId="0" borderId="0"/>
    <xf numFmtId="43" fontId="2" fillId="0" borderId="0"/>
    <xf numFmtId="43" fontId="25"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6" fillId="0" borderId="0"/>
    <xf numFmtId="43" fontId="2" fillId="0" borderId="0"/>
    <xf numFmtId="43" fontId="2" fillId="0" borderId="0">
      <protection locked="0"/>
    </xf>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6" fillId="0" borderId="0"/>
    <xf numFmtId="43" fontId="2" fillId="0" borderId="0"/>
    <xf numFmtId="43" fontId="2" fillId="0" borderId="0"/>
    <xf numFmtId="43" fontId="2" fillId="0" borderId="0">
      <protection locked="0"/>
    </xf>
    <xf numFmtId="43" fontId="2" fillId="0" borderId="0"/>
    <xf numFmtId="43" fontId="26" fillId="0" borderId="0"/>
    <xf numFmtId="43" fontId="26"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6" fillId="0" borderId="0"/>
    <xf numFmtId="43" fontId="2" fillId="0" borderId="0"/>
    <xf numFmtId="43" fontId="26" fillId="0" borderId="0"/>
    <xf numFmtId="43" fontId="26" fillId="0" borderId="0"/>
    <xf numFmtId="43" fontId="26" fillId="0" borderId="0"/>
    <xf numFmtId="43" fontId="26" fillId="0" borderId="0"/>
    <xf numFmtId="43" fontId="26" fillId="0" borderId="0"/>
    <xf numFmtId="43" fontId="2" fillId="0" borderId="0"/>
    <xf numFmtId="43" fontId="26" fillId="0" borderId="0"/>
    <xf numFmtId="166" fontId="26" fillId="0" borderId="0"/>
    <xf numFmtId="166"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6" fillId="0" borderId="0"/>
    <xf numFmtId="43" fontId="2" fillId="0" borderId="0"/>
    <xf numFmtId="43" fontId="26" fillId="0" borderId="0"/>
    <xf numFmtId="43" fontId="26" fillId="0" borderId="0"/>
    <xf numFmtId="43" fontId="26" fillId="0" borderId="0"/>
    <xf numFmtId="43" fontId="26" fillId="0" borderId="0"/>
    <xf numFmtId="43" fontId="2" fillId="0" borderId="0"/>
    <xf numFmtId="43" fontId="26" fillId="0" borderId="0"/>
    <xf numFmtId="43" fontId="2" fillId="0" borderId="0"/>
    <xf numFmtId="43" fontId="26"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6" fillId="0" borderId="0"/>
    <xf numFmtId="43" fontId="26" fillId="0" borderId="0"/>
    <xf numFmtId="43" fontId="26"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6" fillId="0" borderId="0"/>
    <xf numFmtId="43" fontId="26" fillId="0" borderId="0"/>
    <xf numFmtId="43" fontId="2" fillId="0" borderId="0"/>
    <xf numFmtId="43" fontId="26" fillId="0" borderId="0"/>
    <xf numFmtId="43" fontId="26" fillId="0" borderId="0"/>
    <xf numFmtId="43" fontId="26" fillId="0" borderId="0"/>
    <xf numFmtId="43" fontId="26"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4" fillId="0" borderId="0"/>
    <xf numFmtId="172" fontId="36" fillId="0" borderId="0"/>
    <xf numFmtId="44" fontId="2" fillId="0" borderId="0"/>
    <xf numFmtId="44" fontId="8" fillId="0" borderId="0"/>
    <xf numFmtId="44" fontId="26" fillId="0" borderId="0"/>
    <xf numFmtId="44" fontId="1" fillId="0" borderId="0"/>
    <xf numFmtId="44" fontId="1" fillId="0" borderId="0"/>
    <xf numFmtId="44" fontId="1" fillId="0" borderId="0"/>
    <xf numFmtId="44" fontId="1" fillId="0" borderId="0"/>
    <xf numFmtId="44" fontId="26" fillId="0" borderId="0"/>
    <xf numFmtId="44" fontId="26" fillId="0" borderId="0"/>
    <xf numFmtId="44" fontId="26" fillId="0" borderId="0"/>
    <xf numFmtId="44" fontId="26"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4" fillId="0" borderId="0"/>
    <xf numFmtId="14" fontId="45" fillId="0" borderId="0"/>
    <xf numFmtId="38" fontId="25" fillId="0" borderId="36">
      <alignment vertical="center"/>
    </xf>
    <xf numFmtId="38" fontId="25" fillId="0" borderId="36">
      <alignment vertical="center"/>
    </xf>
    <xf numFmtId="38" fontId="25" fillId="0" borderId="36">
      <alignment vertical="center"/>
    </xf>
    <xf numFmtId="38" fontId="25" fillId="0" borderId="36">
      <alignment vertical="center"/>
    </xf>
    <xf numFmtId="38" fontId="25" fillId="0" borderId="36">
      <alignment vertical="center"/>
    </xf>
    <xf numFmtId="38" fontId="25" fillId="0" borderId="36">
      <alignment vertical="center"/>
    </xf>
    <xf numFmtId="38" fontId="25" fillId="0" borderId="36">
      <alignment vertical="center"/>
    </xf>
    <xf numFmtId="38" fontId="25" fillId="0" borderId="0"/>
    <xf numFmtId="180" fontId="2" fillId="0" borderId="0"/>
    <xf numFmtId="0" fontId="46" fillId="66" borderId="0"/>
    <xf numFmtId="0" fontId="46" fillId="67" borderId="0"/>
    <xf numFmtId="0" fontId="46" fillId="68" borderId="0"/>
    <xf numFmtId="171" fontId="36" fillId="0" borderId="0"/>
    <xf numFmtId="172" fontId="36" fillId="0" borderId="0"/>
    <xf numFmtId="171" fontId="36" fillId="0" borderId="0"/>
    <xf numFmtId="176" fontId="36" fillId="0" borderId="0"/>
    <xf numFmtId="172" fontId="36" fillId="0" borderId="0"/>
    <xf numFmtId="168" fontId="2" fillId="0" borderId="0"/>
    <xf numFmtId="169" fontId="2" fillId="0" borderId="0"/>
    <xf numFmtId="168" fontId="2" fillId="0" borderId="0"/>
    <xf numFmtId="0" fontId="47" fillId="0" borderId="0"/>
    <xf numFmtId="0" fontId="48" fillId="0" borderId="0"/>
    <xf numFmtId="168" fontId="49" fillId="0" borderId="0"/>
    <xf numFmtId="168" fontId="49" fillId="0" borderId="0"/>
    <xf numFmtId="169" fontId="49"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8" fontId="49" fillId="0" borderId="0"/>
    <xf numFmtId="169" fontId="49" fillId="0" borderId="0"/>
    <xf numFmtId="168" fontId="49" fillId="0" borderId="0"/>
    <xf numFmtId="168" fontId="49" fillId="0" borderId="0"/>
    <xf numFmtId="169" fontId="49" fillId="0" borderId="0"/>
    <xf numFmtId="168" fontId="49" fillId="0" borderId="0"/>
    <xf numFmtId="168" fontId="49" fillId="0" borderId="0"/>
    <xf numFmtId="169" fontId="49" fillId="0" borderId="0"/>
    <xf numFmtId="168" fontId="49" fillId="0" borderId="0"/>
    <xf numFmtId="168" fontId="49" fillId="0" borderId="0"/>
    <xf numFmtId="169" fontId="49" fillId="0" borderId="0"/>
    <xf numFmtId="168" fontId="49" fillId="0" borderId="0"/>
    <xf numFmtId="0" fontId="47" fillId="0" borderId="0"/>
    <xf numFmtId="168" fontId="2" fillId="0" borderId="0"/>
    <xf numFmtId="0" fontId="2" fillId="0" borderId="0"/>
    <xf numFmtId="168" fontId="2" fillId="0" borderId="0"/>
    <xf numFmtId="0" fontId="35" fillId="0" borderId="3">
      <alignment horizontal="right"/>
      <protection locked="0"/>
    </xf>
    <xf numFmtId="0" fontId="35" fillId="0" borderId="3">
      <alignment horizontal="right"/>
      <protection locked="0"/>
    </xf>
    <xf numFmtId="0" fontId="35" fillId="0" borderId="94">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35" fillId="0" borderId="3">
      <alignment horizontal="right"/>
      <protection locked="0"/>
    </xf>
    <xf numFmtId="0" fontId="35" fillId="0" borderId="94">
      <alignment horizontal="right"/>
      <protection locked="0"/>
    </xf>
    <xf numFmtId="0" fontId="50" fillId="40" borderId="0"/>
    <xf numFmtId="0" fontId="51" fillId="5" borderId="0"/>
    <xf numFmtId="168" fontId="52" fillId="40" borderId="0"/>
    <xf numFmtId="168" fontId="52" fillId="40" borderId="0"/>
    <xf numFmtId="169" fontId="52" fillId="40" borderId="0"/>
    <xf numFmtId="0" fontId="50" fillId="40" borderId="0"/>
    <xf numFmtId="0" fontId="51" fillId="5" borderId="0"/>
    <xf numFmtId="0" fontId="51" fillId="5" borderId="0"/>
    <xf numFmtId="0" fontId="51" fillId="5" borderId="0"/>
    <xf numFmtId="0" fontId="51" fillId="5" borderId="0"/>
    <xf numFmtId="0" fontId="51" fillId="5" borderId="0"/>
    <xf numFmtId="0" fontId="51" fillId="5" borderId="0"/>
    <xf numFmtId="0" fontId="51" fillId="5" borderId="0"/>
    <xf numFmtId="168" fontId="52" fillId="40" borderId="0"/>
    <xf numFmtId="169" fontId="52" fillId="40" borderId="0"/>
    <xf numFmtId="168" fontId="52" fillId="40" borderId="0"/>
    <xf numFmtId="168" fontId="52" fillId="40" borderId="0"/>
    <xf numFmtId="169" fontId="52" fillId="40" borderId="0"/>
    <xf numFmtId="168" fontId="52" fillId="40" borderId="0"/>
    <xf numFmtId="168" fontId="52" fillId="40" borderId="0"/>
    <xf numFmtId="169" fontId="52" fillId="40" borderId="0"/>
    <xf numFmtId="168" fontId="52" fillId="40" borderId="0"/>
    <xf numFmtId="168" fontId="52" fillId="40" borderId="0"/>
    <xf numFmtId="169" fontId="52" fillId="40" borderId="0"/>
    <xf numFmtId="168" fontId="52" fillId="40" borderId="0"/>
    <xf numFmtId="0" fontId="50" fillId="40" borderId="0"/>
    <xf numFmtId="0" fontId="2" fillId="69" borderId="3">
      <alignment horizontal="center" vertical="center"/>
    </xf>
    <xf numFmtId="0" fontId="2" fillId="69" borderId="94">
      <alignment horizontal="center" vertical="center"/>
    </xf>
    <xf numFmtId="0" fontId="53" fillId="0" borderId="26">
      <alignment horizontal="left" vertical="center"/>
    </xf>
    <xf numFmtId="0" fontId="53" fillId="0" borderId="26">
      <alignment horizontal="left" vertical="center"/>
    </xf>
    <xf numFmtId="168" fontId="53" fillId="0" borderId="26">
      <alignment horizontal="left" vertical="center"/>
    </xf>
    <xf numFmtId="0" fontId="53" fillId="0" borderId="7">
      <alignment horizontal="left" vertical="center"/>
    </xf>
    <xf numFmtId="0" fontId="53" fillId="0" borderId="7">
      <alignment horizontal="left" vertical="center"/>
    </xf>
    <xf numFmtId="0" fontId="53" fillId="0" borderId="92">
      <alignment horizontal="left" vertical="center"/>
    </xf>
    <xf numFmtId="168" fontId="53" fillId="0" borderId="7">
      <alignment horizontal="left" vertical="center"/>
    </xf>
    <xf numFmtId="168" fontId="53" fillId="0" borderId="92">
      <alignment horizontal="left" vertical="center"/>
    </xf>
    <xf numFmtId="0" fontId="53" fillId="0" borderId="92">
      <alignment horizontal="left" vertical="center"/>
    </xf>
    <xf numFmtId="0" fontId="54" fillId="0" borderId="37"/>
    <xf numFmtId="169" fontId="54" fillId="0" borderId="37"/>
    <xf numFmtId="0" fontId="54" fillId="0" borderId="37"/>
    <xf numFmtId="168" fontId="54" fillId="0" borderId="37"/>
    <xf numFmtId="168" fontId="54" fillId="0" borderId="37"/>
    <xf numFmtId="168" fontId="54" fillId="0" borderId="37"/>
    <xf numFmtId="169" fontId="54" fillId="0" borderId="37"/>
    <xf numFmtId="168" fontId="54" fillId="0" borderId="37"/>
    <xf numFmtId="168" fontId="54" fillId="0" borderId="37"/>
    <xf numFmtId="169" fontId="54" fillId="0" borderId="37"/>
    <xf numFmtId="168" fontId="54" fillId="0" borderId="37"/>
    <xf numFmtId="168" fontId="54" fillId="0" borderId="37"/>
    <xf numFmtId="169" fontId="54" fillId="0" borderId="37"/>
    <xf numFmtId="168" fontId="54" fillId="0" borderId="37"/>
    <xf numFmtId="168" fontId="54" fillId="0" borderId="37"/>
    <xf numFmtId="169" fontId="54" fillId="0" borderId="37"/>
    <xf numFmtId="168" fontId="54" fillId="0" borderId="37"/>
    <xf numFmtId="0" fontId="54" fillId="0" borderId="37"/>
    <xf numFmtId="0" fontId="55" fillId="0" borderId="38"/>
    <xf numFmtId="169" fontId="55" fillId="0" borderId="38"/>
    <xf numFmtId="0" fontId="55" fillId="0" borderId="38"/>
    <xf numFmtId="168" fontId="55" fillId="0" borderId="38"/>
    <xf numFmtId="168" fontId="55" fillId="0" borderId="38"/>
    <xf numFmtId="168" fontId="55" fillId="0" borderId="38"/>
    <xf numFmtId="169" fontId="55" fillId="0" borderId="38"/>
    <xf numFmtId="168" fontId="55" fillId="0" borderId="38"/>
    <xf numFmtId="168" fontId="55" fillId="0" borderId="38"/>
    <xf numFmtId="169" fontId="55" fillId="0" borderId="38"/>
    <xf numFmtId="168" fontId="55" fillId="0" borderId="38"/>
    <xf numFmtId="168" fontId="55" fillId="0" borderId="38"/>
    <xf numFmtId="169" fontId="55" fillId="0" borderId="38"/>
    <xf numFmtId="168" fontId="55" fillId="0" borderId="38"/>
    <xf numFmtId="168" fontId="55" fillId="0" borderId="38"/>
    <xf numFmtId="169" fontId="55" fillId="0" borderId="38"/>
    <xf numFmtId="168" fontId="55" fillId="0" borderId="38"/>
    <xf numFmtId="0" fontId="55" fillId="0" borderId="38"/>
    <xf numFmtId="0" fontId="56" fillId="0" borderId="39"/>
    <xf numFmtId="169" fontId="56" fillId="0" borderId="39"/>
    <xf numFmtId="0" fontId="56" fillId="0" borderId="39"/>
    <xf numFmtId="168" fontId="56" fillId="0" borderId="39"/>
    <xf numFmtId="0" fontId="56" fillId="0" borderId="39"/>
    <xf numFmtId="168" fontId="56" fillId="0" borderId="39"/>
    <xf numFmtId="0" fontId="56" fillId="0" borderId="39"/>
    <xf numFmtId="0" fontId="56" fillId="0" borderId="39"/>
    <xf numFmtId="168" fontId="56" fillId="0" borderId="39"/>
    <xf numFmtId="169" fontId="56" fillId="0" borderId="39"/>
    <xf numFmtId="168" fontId="56" fillId="0" borderId="39"/>
    <xf numFmtId="168" fontId="56" fillId="0" borderId="39"/>
    <xf numFmtId="169" fontId="56" fillId="0" borderId="39"/>
    <xf numFmtId="168" fontId="56" fillId="0" borderId="39"/>
    <xf numFmtId="168" fontId="56" fillId="0" borderId="39"/>
    <xf numFmtId="169" fontId="56" fillId="0" borderId="39"/>
    <xf numFmtId="168" fontId="56" fillId="0" borderId="39"/>
    <xf numFmtId="168" fontId="56" fillId="0" borderId="39"/>
    <xf numFmtId="169" fontId="56" fillId="0" borderId="39"/>
    <xf numFmtId="168" fontId="56" fillId="0" borderId="39"/>
    <xf numFmtId="0" fontId="56" fillId="0" borderId="39"/>
    <xf numFmtId="0" fontId="56" fillId="0" borderId="0"/>
    <xf numFmtId="169" fontId="56" fillId="0" borderId="0"/>
    <xf numFmtId="0" fontId="56" fillId="0" borderId="0"/>
    <xf numFmtId="168" fontId="56" fillId="0" borderId="0"/>
    <xf numFmtId="168" fontId="56" fillId="0" borderId="0"/>
    <xf numFmtId="168" fontId="56" fillId="0" borderId="0"/>
    <xf numFmtId="169" fontId="56" fillId="0" borderId="0"/>
    <xf numFmtId="168" fontId="56" fillId="0" borderId="0"/>
    <xf numFmtId="168" fontId="56" fillId="0" borderId="0"/>
    <xf numFmtId="169" fontId="56" fillId="0" borderId="0"/>
    <xf numFmtId="168" fontId="56" fillId="0" borderId="0"/>
    <xf numFmtId="168" fontId="56" fillId="0" borderId="0"/>
    <xf numFmtId="169" fontId="56" fillId="0" borderId="0"/>
    <xf numFmtId="168" fontId="56" fillId="0" borderId="0"/>
    <xf numFmtId="168" fontId="56" fillId="0" borderId="0"/>
    <xf numFmtId="169" fontId="56" fillId="0" borderId="0"/>
    <xf numFmtId="168" fontId="56" fillId="0" borderId="0"/>
    <xf numFmtId="0" fontId="56" fillId="0" borderId="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6">
      <alignment horizontal="center" wrapText="1"/>
    </xf>
    <xf numFmtId="0" fontId="61" fillId="70" borderId="95">
      <alignment horizontal="center" wrapText="1"/>
    </xf>
    <xf numFmtId="3" fontId="2" fillId="71" borderId="3">
      <alignment horizontal="right" vertical="center"/>
    </xf>
    <xf numFmtId="3" fontId="2" fillId="71" borderId="94">
      <alignment horizontal="right" vertical="center"/>
    </xf>
    <xf numFmtId="9" fontId="2" fillId="71" borderId="3">
      <alignment horizontal="right" vertical="center"/>
    </xf>
    <xf numFmtId="9" fontId="2" fillId="71" borderId="94">
      <alignment horizontal="right" vertical="center"/>
    </xf>
    <xf numFmtId="0" fontId="2" fillId="71" borderId="6">
      <alignment horizontal="left" vertical="center"/>
    </xf>
    <xf numFmtId="0" fontId="2" fillId="71" borderId="95">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3" fillId="0" borderId="0">
      <alignment vertical="top"/>
      <protection locked="0"/>
    </xf>
    <xf numFmtId="169" fontId="63" fillId="0" borderId="0">
      <alignment vertical="top"/>
      <protection locked="0"/>
    </xf>
    <xf numFmtId="168" fontId="63" fillId="0" borderId="0">
      <alignment vertical="top"/>
      <protection locked="0"/>
    </xf>
    <xf numFmtId="168" fontId="64" fillId="0" borderId="0"/>
    <xf numFmtId="0" fontId="65" fillId="43" borderId="34"/>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168" fontId="67"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168" fontId="67" fillId="43" borderId="97"/>
    <xf numFmtId="168" fontId="67"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168" fontId="67" fillId="43" borderId="97"/>
    <xf numFmtId="0" fontId="65"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97"/>
    <xf numFmtId="169" fontId="67" fillId="43" borderId="34"/>
    <xf numFmtId="169" fontId="67" fillId="43" borderId="97"/>
    <xf numFmtId="0" fontId="65"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97"/>
    <xf numFmtId="0" fontId="65"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97"/>
    <xf numFmtId="0" fontId="65"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97"/>
    <xf numFmtId="0" fontId="65" fillId="43" borderId="34"/>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0" fontId="66" fillId="8" borderId="27"/>
    <xf numFmtId="0" fontId="65" fillId="43" borderId="34"/>
    <xf numFmtId="0" fontId="65" fillId="43" borderId="97"/>
    <xf numFmtId="0" fontId="65" fillId="43" borderId="34"/>
    <xf numFmtId="0" fontId="65" fillId="43" borderId="97"/>
    <xf numFmtId="0" fontId="65" fillId="43" borderId="34"/>
    <xf numFmtId="0" fontId="65" fillId="43" borderId="97"/>
    <xf numFmtId="0" fontId="65" fillId="43" borderId="34"/>
    <xf numFmtId="0" fontId="65" fillId="43" borderId="97"/>
    <xf numFmtId="168" fontId="67" fillId="43" borderId="34"/>
    <xf numFmtId="169" fontId="67" fillId="43" borderId="34"/>
    <xf numFmtId="169" fontId="67" fillId="43" borderId="97"/>
    <xf numFmtId="168" fontId="67" fillId="43" borderId="34"/>
    <xf numFmtId="168" fontId="67" fillId="43" borderId="97"/>
    <xf numFmtId="168" fontId="67" fillId="43" borderId="97"/>
    <xf numFmtId="168" fontId="67" fillId="43" borderId="34"/>
    <xf numFmtId="169" fontId="67" fillId="43" borderId="34"/>
    <xf numFmtId="169" fontId="67" fillId="43" borderId="97"/>
    <xf numFmtId="168" fontId="67" fillId="43" borderId="34"/>
    <xf numFmtId="168" fontId="67" fillId="43" borderId="97"/>
    <xf numFmtId="168" fontId="67" fillId="43" borderId="97"/>
    <xf numFmtId="168" fontId="67" fillId="43" borderId="34"/>
    <xf numFmtId="169" fontId="67" fillId="43" borderId="34"/>
    <xf numFmtId="169" fontId="67" fillId="43" borderId="97"/>
    <xf numFmtId="168" fontId="67" fillId="43" borderId="34"/>
    <xf numFmtId="168" fontId="67" fillId="43" borderId="97"/>
    <xf numFmtId="168" fontId="67" fillId="43" borderId="97"/>
    <xf numFmtId="168" fontId="67" fillId="43" borderId="34"/>
    <xf numFmtId="169" fontId="67" fillId="43" borderId="34"/>
    <xf numFmtId="169" fontId="67" fillId="43" borderId="97"/>
    <xf numFmtId="168" fontId="67" fillId="43" borderId="34"/>
    <xf numFmtId="168" fontId="67" fillId="43" borderId="97"/>
    <xf numFmtId="168" fontId="67" fillId="43" borderId="97"/>
    <xf numFmtId="0" fontId="65" fillId="43" borderId="34"/>
    <xf numFmtId="0" fontId="65" fillId="43" borderId="97"/>
    <xf numFmtId="3" fontId="2" fillId="72" borderId="3">
      <alignment horizontal="right" vertical="center"/>
      <protection locked="0"/>
    </xf>
    <xf numFmtId="3" fontId="2" fillId="72" borderId="94">
      <alignment horizontal="right" vertical="center"/>
      <protection locked="0"/>
    </xf>
    <xf numFmtId="171" fontId="36" fillId="0" borderId="0"/>
    <xf numFmtId="172" fontId="36" fillId="0" borderId="0"/>
    <xf numFmtId="171" fontId="36" fillId="0" borderId="0"/>
    <xf numFmtId="176" fontId="36" fillId="0" borderId="0"/>
    <xf numFmtId="172" fontId="36" fillId="0" borderId="0"/>
    <xf numFmtId="0" fontId="68" fillId="0" borderId="40"/>
    <xf numFmtId="0" fontId="69" fillId="0" borderId="29"/>
    <xf numFmtId="168" fontId="70" fillId="0" borderId="40"/>
    <xf numFmtId="168" fontId="70" fillId="0" borderId="40"/>
    <xf numFmtId="169" fontId="70" fillId="0" borderId="40"/>
    <xf numFmtId="0" fontId="68" fillId="0" borderId="40"/>
    <xf numFmtId="0" fontId="69" fillId="0" borderId="29"/>
    <xf numFmtId="0" fontId="69" fillId="0" borderId="29"/>
    <xf numFmtId="0" fontId="69" fillId="0" borderId="29"/>
    <xf numFmtId="0" fontId="69" fillId="0" borderId="29"/>
    <xf numFmtId="0" fontId="69" fillId="0" borderId="29"/>
    <xf numFmtId="0" fontId="69" fillId="0" borderId="29"/>
    <xf numFmtId="0" fontId="69" fillId="0" borderId="29"/>
    <xf numFmtId="168" fontId="70" fillId="0" borderId="40"/>
    <xf numFmtId="169" fontId="70" fillId="0" borderId="40"/>
    <xf numFmtId="168" fontId="70" fillId="0" borderId="40"/>
    <xf numFmtId="168" fontId="70" fillId="0" borderId="40"/>
    <xf numFmtId="169" fontId="70" fillId="0" borderId="40"/>
    <xf numFmtId="168" fontId="70" fillId="0" borderId="40"/>
    <xf numFmtId="168" fontId="70" fillId="0" borderId="40"/>
    <xf numFmtId="169" fontId="70" fillId="0" borderId="40"/>
    <xf numFmtId="168" fontId="70" fillId="0" borderId="40"/>
    <xf numFmtId="168" fontId="70" fillId="0" borderId="40"/>
    <xf numFmtId="169" fontId="70" fillId="0" borderId="40"/>
    <xf numFmtId="168" fontId="70" fillId="0" borderId="40"/>
    <xf numFmtId="0" fontId="68" fillId="0" borderId="40"/>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1" fillId="73" borderId="0"/>
    <xf numFmtId="0" fontId="72" fillId="7" borderId="0"/>
    <xf numFmtId="168" fontId="73" fillId="73" borderId="0"/>
    <xf numFmtId="168" fontId="73" fillId="73" borderId="0"/>
    <xf numFmtId="169" fontId="73" fillId="73" borderId="0"/>
    <xf numFmtId="0" fontId="71" fillId="73" borderId="0"/>
    <xf numFmtId="0" fontId="72" fillId="7" borderId="0"/>
    <xf numFmtId="0" fontId="72" fillId="7" borderId="0"/>
    <xf numFmtId="0" fontId="72" fillId="7" borderId="0"/>
    <xf numFmtId="0" fontId="72" fillId="7" borderId="0"/>
    <xf numFmtId="0" fontId="72" fillId="7" borderId="0"/>
    <xf numFmtId="0" fontId="72" fillId="7" borderId="0"/>
    <xf numFmtId="0" fontId="72" fillId="7" borderId="0"/>
    <xf numFmtId="168" fontId="73" fillId="73" borderId="0"/>
    <xf numFmtId="169" fontId="73" fillId="73" borderId="0"/>
    <xf numFmtId="168" fontId="73" fillId="73" borderId="0"/>
    <xf numFmtId="168" fontId="73" fillId="73" borderId="0"/>
    <xf numFmtId="169" fontId="73" fillId="73" borderId="0"/>
    <xf numFmtId="168" fontId="73" fillId="73" borderId="0"/>
    <xf numFmtId="168" fontId="73" fillId="73" borderId="0"/>
    <xf numFmtId="169" fontId="73" fillId="73" borderId="0"/>
    <xf numFmtId="168" fontId="73" fillId="73" borderId="0"/>
    <xf numFmtId="168" fontId="73" fillId="73" borderId="0"/>
    <xf numFmtId="169" fontId="73" fillId="73" borderId="0"/>
    <xf numFmtId="168" fontId="73" fillId="73" borderId="0"/>
    <xf numFmtId="0" fontId="71" fillId="73" borderId="0"/>
    <xf numFmtId="1" fontId="74" fillId="0" borderId="0"/>
    <xf numFmtId="168" fontId="25" fillId="0" borderId="41"/>
    <xf numFmtId="169" fontId="25" fillId="0" borderId="41"/>
    <xf numFmtId="168" fontId="25" fillId="0" borderId="4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6"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5"/>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5"/>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5" fillId="0" borderId="0"/>
    <xf numFmtId="0" fontId="8"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8"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8"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8" fillId="0" borderId="0"/>
    <xf numFmtId="0" fontId="75" fillId="0" borderId="0"/>
    <xf numFmtId="168" fontId="8" fillId="0" borderId="0"/>
    <xf numFmtId="0" fontId="75" fillId="0" borderId="0"/>
    <xf numFmtId="168" fontId="8"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8"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5"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79" fillId="0" borderId="0"/>
    <xf numFmtId="0" fontId="26" fillId="74" borderId="42"/>
    <xf numFmtId="0" fontId="27" fillId="11" borderId="31"/>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7" fillId="11" borderId="31"/>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7" fillId="11" borderId="31"/>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168" fontId="2" fillId="0" borderId="0"/>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 fillId="74" borderId="42"/>
    <xf numFmtId="0" fontId="26" fillId="74" borderId="42"/>
    <xf numFmtId="0" fontId="26" fillId="74" borderId="98"/>
    <xf numFmtId="0" fontId="2" fillId="74" borderId="98"/>
    <xf numFmtId="168" fontId="2" fillId="0" borderId="0"/>
    <xf numFmtId="0" fontId="26" fillId="74" borderId="42"/>
    <xf numFmtId="0" fontId="26" fillId="74" borderId="98"/>
    <xf numFmtId="0" fontId="26" fillId="74" borderId="42"/>
    <xf numFmtId="0" fontId="26" fillId="74" borderId="98"/>
    <xf numFmtId="0" fontId="2" fillId="74" borderId="42"/>
    <xf numFmtId="0" fontId="2" fillId="74" borderId="98"/>
    <xf numFmtId="0" fontId="26" fillId="74" borderId="98"/>
    <xf numFmtId="0" fontId="2" fillId="74" borderId="42"/>
    <xf numFmtId="0" fontId="26" fillId="74" borderId="42"/>
    <xf numFmtId="0" fontId="26" fillId="74" borderId="98"/>
    <xf numFmtId="0" fontId="2" fillId="74" borderId="98"/>
    <xf numFmtId="0" fontId="2" fillId="74" borderId="42"/>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 fillId="74" borderId="98"/>
    <xf numFmtId="169" fontId="2" fillId="0" borderId="0"/>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98"/>
    <xf numFmtId="0" fontId="26" fillId="74" borderId="42"/>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 fillId="74" borderId="42"/>
    <xf numFmtId="0" fontId="2" fillId="74" borderId="98"/>
    <xf numFmtId="0" fontId="2" fillId="0" borderId="0"/>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6" fillId="74" borderId="42"/>
    <xf numFmtId="0" fontId="26" fillId="74" borderId="98"/>
    <xf numFmtId="0" fontId="27" fillId="11" borderId="31"/>
    <xf numFmtId="0" fontId="27" fillId="11" borderId="31"/>
    <xf numFmtId="0" fontId="26" fillId="74" borderId="42"/>
    <xf numFmtId="0" fontId="26" fillId="74" borderId="98"/>
    <xf numFmtId="0" fontId="27" fillId="11" borderId="31"/>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7" fillId="11" borderId="31"/>
    <xf numFmtId="0" fontId="26" fillId="74" borderId="42"/>
    <xf numFmtId="0" fontId="26" fillId="74" borderId="98"/>
    <xf numFmtId="0" fontId="26" fillId="74" borderId="42"/>
    <xf numFmtId="0" fontId="26" fillId="74" borderId="98"/>
    <xf numFmtId="0" fontId="26" fillId="74" borderId="42"/>
    <xf numFmtId="0" fontId="26" fillId="74" borderId="98"/>
    <xf numFmtId="0" fontId="26" fillId="74" borderId="42"/>
    <xf numFmtId="0" fontId="26" fillId="74" borderId="98"/>
    <xf numFmtId="0" fontId="2" fillId="74" borderId="42"/>
    <xf numFmtId="0" fontId="2" fillId="74" borderId="42"/>
    <xf numFmtId="0" fontId="2" fillId="74" borderId="98"/>
    <xf numFmtId="169" fontId="2" fillId="0" borderId="0"/>
    <xf numFmtId="0" fontId="2" fillId="74" borderId="98"/>
    <xf numFmtId="0" fontId="2" fillId="74" borderId="42"/>
    <xf numFmtId="168" fontId="2" fillId="0" borderId="0"/>
    <xf numFmtId="0" fontId="2" fillId="74" borderId="98"/>
    <xf numFmtId="0" fontId="2" fillId="74" borderId="42"/>
    <xf numFmtId="0" fontId="2" fillId="74" borderId="98"/>
    <xf numFmtId="168" fontId="2" fillId="0" borderId="0"/>
    <xf numFmtId="0" fontId="2" fillId="74" borderId="42"/>
    <xf numFmtId="0" fontId="2" fillId="74" borderId="42"/>
    <xf numFmtId="0" fontId="2" fillId="74" borderId="98"/>
    <xf numFmtId="169" fontId="2" fillId="0" borderId="0"/>
    <xf numFmtId="0" fontId="2" fillId="74" borderId="98"/>
    <xf numFmtId="168" fontId="2" fillId="0" borderId="0"/>
    <xf numFmtId="0" fontId="2" fillId="74" borderId="42"/>
    <xf numFmtId="0" fontId="2" fillId="74" borderId="98"/>
    <xf numFmtId="168" fontId="2" fillId="0" borderId="0"/>
    <xf numFmtId="0" fontId="2" fillId="74" borderId="42"/>
    <xf numFmtId="0" fontId="2" fillId="74" borderId="42"/>
    <xf numFmtId="169" fontId="2" fillId="0" borderId="0"/>
    <xf numFmtId="0" fontId="2" fillId="74" borderId="98"/>
    <xf numFmtId="0" fontId="2" fillId="74" borderId="42"/>
    <xf numFmtId="168" fontId="2" fillId="0" borderId="0"/>
    <xf numFmtId="0" fontId="2" fillId="74" borderId="98"/>
    <xf numFmtId="0" fontId="2" fillId="74" borderId="42"/>
    <xf numFmtId="0" fontId="2" fillId="74" borderId="98"/>
    <xf numFmtId="168" fontId="2" fillId="0" borderId="0"/>
    <xf numFmtId="0" fontId="2" fillId="74" borderId="98"/>
    <xf numFmtId="0" fontId="2" fillId="74" borderId="42"/>
    <xf numFmtId="0" fontId="2" fillId="74" borderId="42"/>
    <xf numFmtId="169" fontId="2" fillId="0" borderId="0"/>
    <xf numFmtId="0" fontId="2" fillId="74" borderId="98"/>
    <xf numFmtId="168" fontId="2" fillId="0" borderId="0"/>
    <xf numFmtId="168" fontId="2" fillId="0" borderId="0"/>
    <xf numFmtId="0" fontId="2" fillId="74" borderId="98"/>
    <xf numFmtId="0" fontId="2" fillId="74" borderId="42"/>
    <xf numFmtId="0" fontId="2" fillId="74" borderId="98"/>
    <xf numFmtId="0" fontId="2" fillId="74" borderId="42"/>
    <xf numFmtId="0" fontId="2" fillId="74" borderId="42"/>
    <xf numFmtId="0" fontId="2" fillId="74" borderId="98"/>
    <xf numFmtId="0" fontId="2" fillId="74" borderId="98"/>
    <xf numFmtId="0" fontId="2" fillId="74" borderId="42"/>
    <xf numFmtId="0" fontId="2" fillId="74" borderId="98"/>
    <xf numFmtId="183" fontId="2" fillId="0" borderId="0"/>
    <xf numFmtId="184" fontId="2" fillId="0" borderId="0"/>
    <xf numFmtId="185" fontId="80"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4">
      <alignment horizontal="right" vertical="center"/>
      <protection locked="0"/>
    </xf>
    <xf numFmtId="168" fontId="81" fillId="0" borderId="0"/>
    <xf numFmtId="0" fontId="81" fillId="0" borderId="0"/>
    <xf numFmtId="168" fontId="81" fillId="0" borderId="0"/>
    <xf numFmtId="0" fontId="82" fillId="64" borderId="43"/>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168" fontId="84"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168" fontId="84" fillId="64" borderId="99"/>
    <xf numFmtId="168" fontId="84"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168" fontId="84" fillId="64" borderId="99"/>
    <xf numFmtId="0" fontId="82"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99"/>
    <xf numFmtId="169" fontId="84" fillId="64" borderId="43"/>
    <xf numFmtId="169" fontId="84" fillId="64" borderId="99"/>
    <xf numFmtId="0" fontId="82"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99"/>
    <xf numFmtId="0" fontId="82"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99"/>
    <xf numFmtId="0" fontId="82"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99"/>
    <xf numFmtId="0" fontId="82" fillId="64" borderId="43"/>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0" fontId="83" fillId="9" borderId="28"/>
    <xf numFmtId="0" fontId="82" fillId="64" borderId="43"/>
    <xf numFmtId="0" fontId="82" fillId="64" borderId="99"/>
    <xf numFmtId="0" fontId="82" fillId="64" borderId="43"/>
    <xf numFmtId="0" fontId="82" fillId="64" borderId="99"/>
    <xf numFmtId="0" fontId="82" fillId="64" borderId="43"/>
    <xf numFmtId="0" fontId="82" fillId="64" borderId="99"/>
    <xf numFmtId="0" fontId="82" fillId="64" borderId="43"/>
    <xf numFmtId="0" fontId="82" fillId="64" borderId="99"/>
    <xf numFmtId="168" fontId="84" fillId="64" borderId="43"/>
    <xf numFmtId="169" fontId="84" fillId="64" borderId="43"/>
    <xf numFmtId="169" fontId="84" fillId="64" borderId="99"/>
    <xf numFmtId="168" fontId="84" fillId="64" borderId="43"/>
    <xf numFmtId="168" fontId="84" fillId="64" borderId="99"/>
    <xf numFmtId="168" fontId="84" fillId="64" borderId="99"/>
    <xf numFmtId="168" fontId="84" fillId="64" borderId="43"/>
    <xf numFmtId="169" fontId="84" fillId="64" borderId="43"/>
    <xf numFmtId="169" fontId="84" fillId="64" borderId="99"/>
    <xf numFmtId="168" fontId="84" fillId="64" borderId="43"/>
    <xf numFmtId="168" fontId="84" fillId="64" borderId="99"/>
    <xf numFmtId="168" fontId="84" fillId="64" borderId="99"/>
    <xf numFmtId="168" fontId="84" fillId="64" borderId="43"/>
    <xf numFmtId="169" fontId="84" fillId="64" borderId="43"/>
    <xf numFmtId="169" fontId="84" fillId="64" borderId="99"/>
    <xf numFmtId="168" fontId="84" fillId="64" borderId="43"/>
    <xf numFmtId="168" fontId="84" fillId="64" borderId="99"/>
    <xf numFmtId="168" fontId="84" fillId="64" borderId="99"/>
    <xf numFmtId="168" fontId="84" fillId="64" borderId="43"/>
    <xf numFmtId="169" fontId="84" fillId="64" borderId="43"/>
    <xf numFmtId="169" fontId="84" fillId="64" borderId="99"/>
    <xf numFmtId="168" fontId="84" fillId="64" borderId="43"/>
    <xf numFmtId="168" fontId="84" fillId="64" borderId="99"/>
    <xf numFmtId="168" fontId="84" fillId="64" borderId="99"/>
    <xf numFmtId="0" fontId="82" fillId="64" borderId="43"/>
    <xf numFmtId="0" fontId="82" fillId="64" borderId="99"/>
    <xf numFmtId="0" fontId="24" fillId="0" borderId="0"/>
    <xf numFmtId="9" fontId="1" fillId="0" borderId="0"/>
    <xf numFmtId="175" fontId="36" fillId="0" borderId="0"/>
    <xf numFmtId="186" fontId="36" fillId="0" borderId="0"/>
    <xf numFmtId="9" fontId="26" fillId="0" borderId="0"/>
    <xf numFmtId="9" fontId="26" fillId="0" borderId="0"/>
    <xf numFmtId="9" fontId="26" fillId="0" borderId="0"/>
    <xf numFmtId="9" fontId="2" fillId="0" borderId="0"/>
    <xf numFmtId="9" fontId="26" fillId="0" borderId="0"/>
    <xf numFmtId="9" fontId="2" fillId="0" borderId="0"/>
    <xf numFmtId="9" fontId="2" fillId="0" borderId="0"/>
    <xf numFmtId="9" fontId="26" fillId="0" borderId="0"/>
    <xf numFmtId="9" fontId="2" fillId="0" borderId="0"/>
    <xf numFmtId="9" fontId="2" fillId="0" borderId="0"/>
    <xf numFmtId="9" fontId="2" fillId="0" borderId="0"/>
    <xf numFmtId="9" fontId="2" fillId="0" borderId="0"/>
    <xf numFmtId="9" fontId="26" fillId="0" borderId="0"/>
    <xf numFmtId="9" fontId="26" fillId="0" borderId="0"/>
    <xf numFmtId="9" fontId="26" fillId="0" borderId="0"/>
    <xf numFmtId="9" fontId="2" fillId="0" borderId="0"/>
    <xf numFmtId="9" fontId="2" fillId="0" borderId="0"/>
    <xf numFmtId="9" fontId="2" fillId="0" borderId="0"/>
    <xf numFmtId="9" fontId="2" fillId="0" borderId="0"/>
    <xf numFmtId="9" fontId="8" fillId="0" borderId="0"/>
    <xf numFmtId="9" fontId="2" fillId="0" borderId="0"/>
    <xf numFmtId="9" fontId="26"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6" fillId="0" borderId="0"/>
    <xf numFmtId="9" fontId="8" fillId="0" borderId="0"/>
    <xf numFmtId="9" fontId="8" fillId="0" borderId="0"/>
    <xf numFmtId="9" fontId="2" fillId="0" borderId="0"/>
    <xf numFmtId="9" fontId="2" fillId="0" borderId="0"/>
    <xf numFmtId="9" fontId="2" fillId="0" borderId="0"/>
    <xf numFmtId="9" fontId="26" fillId="0" borderId="0"/>
    <xf numFmtId="9" fontId="26"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3" fillId="0" borderId="0"/>
    <xf numFmtId="9" fontId="43" fillId="0" borderId="0"/>
    <xf numFmtId="9" fontId="2" fillId="0" borderId="0"/>
    <xf numFmtId="9" fontId="2" fillId="0" borderId="0"/>
    <xf numFmtId="9" fontId="26" fillId="0" borderId="0"/>
    <xf numFmtId="9" fontId="2" fillId="0" borderId="0"/>
    <xf numFmtId="9" fontId="26" fillId="0" borderId="0"/>
    <xf numFmtId="9" fontId="2" fillId="0" borderId="0"/>
    <xf numFmtId="9" fontId="43" fillId="0" borderId="0"/>
    <xf numFmtId="9" fontId="43" fillId="0" borderId="0"/>
    <xf numFmtId="9" fontId="2" fillId="0" borderId="0"/>
    <xf numFmtId="9" fontId="2" fillId="0" borderId="0"/>
    <xf numFmtId="9" fontId="26" fillId="0" borderId="0"/>
    <xf numFmtId="9" fontId="2" fillId="0" borderId="0"/>
    <xf numFmtId="9" fontId="26" fillId="0" borderId="0"/>
    <xf numFmtId="9" fontId="2" fillId="0" borderId="0"/>
    <xf numFmtId="9" fontId="2" fillId="0" borderId="0"/>
    <xf numFmtId="9" fontId="1" fillId="0" borderId="0"/>
    <xf numFmtId="9" fontId="1" fillId="0" borderId="0"/>
    <xf numFmtId="9" fontId="26"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6"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6" fillId="0" borderId="0"/>
    <xf numFmtId="9" fontId="26" fillId="0" borderId="0"/>
    <xf numFmtId="9" fontId="2" fillId="0" borderId="0"/>
    <xf numFmtId="9" fontId="26" fillId="0" borderId="0"/>
    <xf numFmtId="9" fontId="2" fillId="0" borderId="0"/>
    <xf numFmtId="9" fontId="2" fillId="0" borderId="0"/>
    <xf numFmtId="9" fontId="26" fillId="0" borderId="0"/>
    <xf numFmtId="9" fontId="2" fillId="0" borderId="0"/>
    <xf numFmtId="9" fontId="85" fillId="0" borderId="0"/>
    <xf numFmtId="9" fontId="2"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6"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6" fillId="0" borderId="0"/>
    <xf numFmtId="172" fontId="36" fillId="0" borderId="0"/>
    <xf numFmtId="171" fontId="36" fillId="0" borderId="0"/>
    <xf numFmtId="176" fontId="36" fillId="0" borderId="0"/>
    <xf numFmtId="172" fontId="36" fillId="0" borderId="0"/>
    <xf numFmtId="168" fontId="2" fillId="0" borderId="0"/>
    <xf numFmtId="0" fontId="2" fillId="0" borderId="0"/>
    <xf numFmtId="168" fontId="2" fillId="0" borderId="0"/>
    <xf numFmtId="187" fontId="64" fillId="0" borderId="3">
      <alignment horizontal="center" vertical="top" wrapText="1"/>
    </xf>
    <xf numFmtId="0" fontId="86" fillId="0" borderId="0"/>
    <xf numFmtId="3" fontId="2" fillId="70" borderId="3">
      <alignment horizontal="right" vertical="center"/>
    </xf>
    <xf numFmtId="3" fontId="2" fillId="70" borderId="94">
      <alignment horizontal="right" vertical="center"/>
    </xf>
    <xf numFmtId="188" fontId="2" fillId="70" borderId="3">
      <alignment horizontal="right" vertical="center"/>
    </xf>
    <xf numFmtId="188" fontId="2" fillId="70" borderId="94">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169" fontId="25" fillId="37" borderId="0"/>
    <xf numFmtId="49" fontId="45" fillId="0" borderId="0"/>
    <xf numFmtId="189" fontId="36" fillId="0" borderId="0"/>
    <xf numFmtId="190" fontId="36" fillId="0" borderId="0"/>
    <xf numFmtId="0" fontId="91" fillId="0" borderId="0">
      <alignment horizontal="center" vertical="top"/>
    </xf>
    <xf numFmtId="0" fontId="92" fillId="0" borderId="0"/>
    <xf numFmtId="169" fontId="92" fillId="0" borderId="0"/>
    <xf numFmtId="0" fontId="92" fillId="0" borderId="0"/>
    <xf numFmtId="168" fontId="92" fillId="0" borderId="0"/>
    <xf numFmtId="168" fontId="92" fillId="0" borderId="0"/>
    <xf numFmtId="168" fontId="92" fillId="0" borderId="0"/>
    <xf numFmtId="169" fontId="92" fillId="0" borderId="0"/>
    <xf numFmtId="168" fontId="92" fillId="0" borderId="0"/>
    <xf numFmtId="168" fontId="92" fillId="0" borderId="0"/>
    <xf numFmtId="169" fontId="92" fillId="0" borderId="0"/>
    <xf numFmtId="168" fontId="92" fillId="0" borderId="0"/>
    <xf numFmtId="168" fontId="92" fillId="0" borderId="0"/>
    <xf numFmtId="169" fontId="92" fillId="0" borderId="0"/>
    <xf numFmtId="168" fontId="92" fillId="0" borderId="0"/>
    <xf numFmtId="168" fontId="92" fillId="0" borderId="0"/>
    <xf numFmtId="169" fontId="92" fillId="0" borderId="0"/>
    <xf numFmtId="168" fontId="92" fillId="0" borderId="0"/>
    <xf numFmtId="0" fontId="92" fillId="0" borderId="0"/>
    <xf numFmtId="0" fontId="46" fillId="0" borderId="44"/>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168" fontId="93"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168" fontId="93" fillId="0" borderId="100"/>
    <xf numFmtId="168" fontId="93"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168" fontId="93" fillId="0" borderId="100"/>
    <xf numFmtId="0" fontId="46"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100"/>
    <xf numFmtId="169" fontId="93" fillId="0" borderId="44"/>
    <xf numFmtId="169" fontId="93" fillId="0" borderId="100"/>
    <xf numFmtId="0" fontId="46"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100"/>
    <xf numFmtId="0" fontId="46"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100"/>
    <xf numFmtId="0" fontId="46"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100"/>
    <xf numFmtId="0" fontId="46" fillId="0" borderId="44"/>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0" fontId="6" fillId="0" borderId="32"/>
    <xf numFmtId="0" fontId="46" fillId="0" borderId="44"/>
    <xf numFmtId="0" fontId="46" fillId="0" borderId="100"/>
    <xf numFmtId="0" fontId="46" fillId="0" borderId="44"/>
    <xf numFmtId="0" fontId="46" fillId="0" borderId="100"/>
    <xf numFmtId="0" fontId="46" fillId="0" borderId="44"/>
    <xf numFmtId="0" fontId="46" fillId="0" borderId="100"/>
    <xf numFmtId="0" fontId="46" fillId="0" borderId="44"/>
    <xf numFmtId="0" fontId="46" fillId="0" borderId="100"/>
    <xf numFmtId="168" fontId="93" fillId="0" borderId="44"/>
    <xf numFmtId="169" fontId="93" fillId="0" borderId="44"/>
    <xf numFmtId="169" fontId="93" fillId="0" borderId="100"/>
    <xf numFmtId="168" fontId="93" fillId="0" borderId="44"/>
    <xf numFmtId="168" fontId="93" fillId="0" borderId="100"/>
    <xf numFmtId="168" fontId="93" fillId="0" borderId="100"/>
    <xf numFmtId="168" fontId="93" fillId="0" borderId="44"/>
    <xf numFmtId="169" fontId="93" fillId="0" borderId="44"/>
    <xf numFmtId="169" fontId="93" fillId="0" borderId="100"/>
    <xf numFmtId="168" fontId="93" fillId="0" borderId="44"/>
    <xf numFmtId="168" fontId="93" fillId="0" borderId="100"/>
    <xf numFmtId="168" fontId="93" fillId="0" borderId="100"/>
    <xf numFmtId="168" fontId="93" fillId="0" borderId="44"/>
    <xf numFmtId="169" fontId="93" fillId="0" borderId="44"/>
    <xf numFmtId="169" fontId="93" fillId="0" borderId="100"/>
    <xf numFmtId="168" fontId="93" fillId="0" borderId="44"/>
    <xf numFmtId="168" fontId="93" fillId="0" borderId="100"/>
    <xf numFmtId="168" fontId="93" fillId="0" borderId="100"/>
    <xf numFmtId="168" fontId="93" fillId="0" borderId="44"/>
    <xf numFmtId="169" fontId="93" fillId="0" borderId="44"/>
    <xf numFmtId="169" fontId="93" fillId="0" borderId="100"/>
    <xf numFmtId="168" fontId="93" fillId="0" borderId="44"/>
    <xf numFmtId="168" fontId="93" fillId="0" borderId="100"/>
    <xf numFmtId="168" fontId="93" fillId="0" borderId="100"/>
    <xf numFmtId="0" fontId="46" fillId="0" borderId="44"/>
    <xf numFmtId="0" fontId="46" fillId="0" borderId="100"/>
    <xf numFmtId="0" fontId="24" fillId="0" borderId="45"/>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xf numFmtId="192" fontId="2" fillId="0" borderId="0"/>
    <xf numFmtId="0" fontId="94" fillId="0" borderId="0"/>
    <xf numFmtId="0" fontId="23" fillId="0" borderId="0"/>
    <xf numFmtId="168" fontId="95" fillId="0" borderId="0"/>
    <xf numFmtId="168" fontId="95" fillId="0" borderId="0"/>
    <xf numFmtId="169" fontId="95" fillId="0" borderId="0"/>
    <xf numFmtId="0" fontId="9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95" fillId="0" borderId="0"/>
    <xf numFmtId="169" fontId="95" fillId="0" borderId="0"/>
    <xf numFmtId="168" fontId="95" fillId="0" borderId="0"/>
    <xf numFmtId="168" fontId="95" fillId="0" borderId="0"/>
    <xf numFmtId="169" fontId="95" fillId="0" borderId="0"/>
    <xf numFmtId="168" fontId="95" fillId="0" borderId="0"/>
    <xf numFmtId="168" fontId="95" fillId="0" borderId="0"/>
    <xf numFmtId="169" fontId="95" fillId="0" borderId="0"/>
    <xf numFmtId="168" fontId="95" fillId="0" borderId="0"/>
    <xf numFmtId="168" fontId="95" fillId="0" borderId="0"/>
    <xf numFmtId="169" fontId="95" fillId="0" borderId="0"/>
    <xf numFmtId="168" fontId="95" fillId="0" borderId="0"/>
    <xf numFmtId="0" fontId="94" fillId="0" borderId="0"/>
    <xf numFmtId="1" fontId="96" fillId="0" borderId="0">
      <alignment horizontal="right"/>
    </xf>
    <xf numFmtId="42" fontId="97" fillId="0" borderId="0"/>
    <xf numFmtId="44" fontId="97" fillId="0" borderId="0"/>
    <xf numFmtId="0" fontId="98" fillId="0" borderId="0"/>
    <xf numFmtId="0" fontId="99" fillId="0" borderId="0"/>
    <xf numFmtId="38" fontId="25" fillId="0" borderId="0"/>
    <xf numFmtId="40" fontId="25" fillId="0" borderId="0"/>
    <xf numFmtId="41" fontId="97" fillId="0" borderId="0"/>
    <xf numFmtId="43" fontId="97"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xf numFmtId="195" fontId="2" fillId="0" borderId="0"/>
    <xf numFmtId="166" fontId="2" fillId="0" borderId="0"/>
    <xf numFmtId="43" fontId="144" fillId="0" borderId="0"/>
    <xf numFmtId="44" fontId="2" fillId="0" borderId="0"/>
    <xf numFmtId="196" fontId="2" fillId="0" borderId="0"/>
    <xf numFmtId="196" fontId="2" fillId="0" borderId="0"/>
    <xf numFmtId="0" fontId="34" fillId="0" borderId="143">
      <alignment horizontal="right"/>
      <protection locked="0"/>
    </xf>
    <xf numFmtId="0" fontId="2" fillId="69" borderId="143">
      <alignment horizontal="center" vertical="center"/>
    </xf>
    <xf numFmtId="0" fontId="53" fillId="0" borderId="148">
      <alignment horizontal="left" vertical="center"/>
    </xf>
    <xf numFmtId="0" fontId="61" fillId="70" borderId="146">
      <alignment horizontal="center" wrapText="1"/>
    </xf>
    <xf numFmtId="3" fontId="2" fillId="71" borderId="143">
      <alignment horizontal="right" vertical="center"/>
    </xf>
    <xf numFmtId="9" fontId="2" fillId="71" borderId="143">
      <alignment horizontal="right" vertical="center"/>
    </xf>
    <xf numFmtId="0" fontId="2" fillId="71" borderId="146">
      <alignment horizontal="left" vertical="center"/>
    </xf>
    <xf numFmtId="3" fontId="2" fillId="72" borderId="143">
      <alignment horizontal="right" vertical="center"/>
      <protection locked="0"/>
    </xf>
    <xf numFmtId="0" fontId="2" fillId="0" borderId="0"/>
    <xf numFmtId="197" fontId="2" fillId="0" borderId="0"/>
    <xf numFmtId="0" fontId="24" fillId="0" borderId="0"/>
    <xf numFmtId="0" fontId="2" fillId="0" borderId="0"/>
    <xf numFmtId="0" fontId="143" fillId="0" borderId="0"/>
    <xf numFmtId="0" fontId="26" fillId="0" borderId="0"/>
    <xf numFmtId="3" fontId="2" fillId="75" borderId="143">
      <alignment horizontal="right" vertical="center"/>
      <protection locked="0"/>
    </xf>
    <xf numFmtId="9" fontId="143" fillId="0" borderId="0"/>
    <xf numFmtId="3" fontId="2" fillId="70" borderId="143">
      <alignment horizontal="right" vertical="center"/>
    </xf>
    <xf numFmtId="188" fontId="2" fillId="70" borderId="143">
      <alignment horizontal="right" vertical="center"/>
    </xf>
    <xf numFmtId="9" fontId="1" fillId="0" borderId="0" applyFont="0" applyFill="0" applyBorder="0" applyAlignment="0" applyProtection="0"/>
    <xf numFmtId="43" fontId="1" fillId="0" borderId="0" applyFont="0" applyFill="0" applyBorder="0" applyAlignment="0" applyProtection="0"/>
  </cellStyleXfs>
  <cellXfs count="975">
    <xf numFmtId="0" fontId="0" fillId="0" borderId="0" xfId="0" applyFont="1" applyFill="1" applyBorder="1"/>
    <xf numFmtId="169" fontId="25"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3"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6" xfId="0" applyFont="1" applyFill="1" applyBorder="1" applyAlignment="1">
      <alignment vertical="center"/>
    </xf>
    <xf numFmtId="0" fontId="9" fillId="0" borderId="19"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11042" applyFont="1" applyFill="1" applyBorder="1"/>
    <xf numFmtId="0" fontId="4" fillId="0" borderId="5"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6" xfId="0" applyFont="1" applyFill="1" applyBorder="1" applyAlignment="1">
      <alignment wrapText="1"/>
    </xf>
    <xf numFmtId="0" fontId="9" fillId="0" borderId="18"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6" xfId="0" applyFont="1" applyFill="1" applyBorder="1" applyAlignment="1">
      <alignment wrapText="1"/>
    </xf>
    <xf numFmtId="0" fontId="4" fillId="0" borderId="18" xfId="0" applyFont="1" applyFill="1" applyBorder="1"/>
    <xf numFmtId="0" fontId="13" fillId="0" borderId="22" xfId="0" applyFont="1" applyFill="1" applyBorder="1" applyAlignment="1">
      <alignment wrapText="1"/>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2" fillId="0" borderId="0"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5"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5"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6" xfId="0" applyFont="1" applyFill="1" applyBorder="1"/>
    <xf numFmtId="0" fontId="22" fillId="0" borderId="3" xfId="0" applyFont="1" applyFill="1" applyBorder="1"/>
    <xf numFmtId="0" fontId="21"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6" xfId="1142" applyNumberFormat="1" applyFont="1" applyFill="1" applyBorder="1" applyAlignment="1" applyProtection="1">
      <alignment horizontal="center" vertical="center" wrapText="1"/>
      <protection locked="0"/>
    </xf>
    <xf numFmtId="164" fontId="7" fillId="3" borderId="17" xfId="1142" applyNumberFormat="1" applyFont="1" applyFill="1" applyBorder="1" applyAlignment="1" applyProtection="1">
      <alignment horizontal="center" vertical="center" wrapText="1"/>
      <protection locked="0"/>
    </xf>
    <xf numFmtId="0" fontId="4" fillId="0" borderId="13" xfId="0" applyFont="1" applyFill="1" applyBorder="1"/>
    <xf numFmtId="0" fontId="4" fillId="0" borderId="15" xfId="0" applyFont="1" applyFill="1" applyBorder="1"/>
    <xf numFmtId="0" fontId="7" fillId="3" borderId="19" xfId="20571" applyFont="1" applyFill="1" applyBorder="1" applyAlignment="1" applyProtection="1">
      <alignment horizontal="left" vertical="center"/>
      <protection locked="0"/>
    </xf>
    <xf numFmtId="0" fontId="15" fillId="3" borderId="21"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0" xfId="11042" applyFont="1" applyFill="1" applyBorder="1" applyAlignment="1">
      <alignment vertical="center"/>
    </xf>
    <xf numFmtId="0" fontId="4" fillId="0" borderId="16" xfId="0" applyFont="1" applyFill="1" applyBorder="1" applyAlignment="1">
      <alignment vertical="center"/>
    </xf>
    <xf numFmtId="0" fontId="4" fillId="0" borderId="50" xfId="0" applyFont="1" applyFill="1" applyBorder="1"/>
    <xf numFmtId="0" fontId="4" fillId="0" borderId="51" xfId="0" applyFont="1" applyFill="1" applyBorder="1"/>
    <xf numFmtId="0" fontId="7" fillId="0" borderId="13" xfId="20571" applyFont="1" applyFill="1" applyBorder="1" applyAlignment="1" applyProtection="1">
      <alignment horizontal="center" vertical="center"/>
      <protection locked="0"/>
    </xf>
    <xf numFmtId="0" fontId="15" fillId="3" borderId="4" xfId="20571" applyFont="1" applyFill="1" applyBorder="1" applyAlignment="1" applyProtection="1">
      <alignment horizontal="center" vertical="center" wrapText="1"/>
      <protection locked="0"/>
    </xf>
    <xf numFmtId="164" fontId="7" fillId="3" borderId="15" xfId="5166" applyNumberFormat="1" applyFont="1" applyFill="1" applyBorder="1" applyAlignment="1" applyProtection="1">
      <alignment horizontal="center" vertical="center"/>
      <protection locked="0"/>
    </xf>
    <xf numFmtId="0" fontId="7" fillId="0" borderId="16"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6" xfId="20571" applyFont="1" applyFill="1" applyBorder="1" applyAlignment="1" applyProtection="1">
      <alignment horizontal="center" vertical="center" wrapText="1"/>
      <protection locked="0"/>
    </xf>
    <xf numFmtId="0" fontId="15" fillId="36" borderId="20" xfId="17467" applyFont="1" applyFill="1" applyBorder="1" applyAlignment="1" applyProtection="1">
      <alignment vertical="center" wrapText="1"/>
      <protection locked="0"/>
    </xf>
    <xf numFmtId="167" fontId="22" fillId="0" borderId="54" xfId="0" applyNumberFormat="1" applyFont="1" applyFill="1" applyBorder="1" applyAlignment="1">
      <alignment horizontal="center"/>
    </xf>
    <xf numFmtId="167" fontId="19" fillId="0" borderId="54" xfId="0" applyNumberFormat="1" applyFont="1" applyFill="1" applyBorder="1" applyAlignment="1">
      <alignment horizontal="center"/>
    </xf>
    <xf numFmtId="167" fontId="22" fillId="0" borderId="56" xfId="0" applyNumberFormat="1" applyFont="1" applyFill="1" applyBorder="1" applyAlignment="1">
      <alignment horizontal="center"/>
    </xf>
    <xf numFmtId="167" fontId="22" fillId="0" borderId="57" xfId="0" applyNumberFormat="1" applyFont="1" applyFill="1" applyBorder="1" applyAlignment="1">
      <alignment horizontal="center"/>
    </xf>
    <xf numFmtId="0" fontId="0" fillId="0" borderId="0" xfId="0" applyFont="1" applyFill="1" applyBorder="1"/>
    <xf numFmtId="0" fontId="4" fillId="0" borderId="58" xfId="0" applyFont="1" applyFill="1" applyBorder="1"/>
    <xf numFmtId="0" fontId="4" fillId="0" borderId="14" xfId="0" applyFont="1" applyFill="1" applyBorder="1"/>
    <xf numFmtId="0" fontId="4" fillId="0" borderId="19" xfId="0" applyFont="1" applyFill="1" applyBorder="1"/>
    <xf numFmtId="0" fontId="12" fillId="0" borderId="0" xfId="0" applyFont="1" applyFill="1" applyBorder="1"/>
    <xf numFmtId="0" fontId="7" fillId="3" borderId="16" xfId="11119" applyFont="1" applyFill="1" applyBorder="1" applyAlignment="1" applyProtection="1">
      <alignment horizontal="right" vertical="center"/>
      <protection locked="0"/>
    </xf>
    <xf numFmtId="0" fontId="15" fillId="3" borderId="20" xfId="20569" applyFont="1" applyFill="1" applyBorder="1" applyProtection="1">
      <protection locked="0"/>
    </xf>
    <xf numFmtId="0" fontId="4" fillId="0" borderId="14" xfId="0" applyFont="1" applyFill="1" applyBorder="1" applyAlignment="1">
      <alignment wrapText="1"/>
    </xf>
    <xf numFmtId="0" fontId="4" fillId="0" borderId="15" xfId="0" applyFont="1" applyFill="1" applyBorder="1" applyAlignment="1">
      <alignment wrapText="1"/>
    </xf>
    <xf numFmtId="0" fontId="6" fillId="0" borderId="20" xfId="0" applyFont="1" applyFill="1" applyBorder="1"/>
    <xf numFmtId="0" fontId="9" fillId="3" borderId="16" xfId="11119" applyFont="1" applyFill="1" applyBorder="1" applyAlignment="1" applyProtection="1">
      <alignment horizontal="left" vertical="center"/>
      <protection locked="0"/>
    </xf>
    <xf numFmtId="0" fontId="9" fillId="3" borderId="17" xfId="17467" applyFont="1" applyFill="1" applyBorder="1" applyAlignment="1" applyProtection="1">
      <alignment horizontal="center" vertical="center" wrapText="1"/>
      <protection locked="0"/>
    </xf>
    <xf numFmtId="0" fontId="9" fillId="3" borderId="16" xfId="11119" applyFont="1" applyFill="1" applyBorder="1" applyAlignment="1" applyProtection="1">
      <alignment horizontal="right" vertical="center"/>
      <protection locked="0"/>
    </xf>
    <xf numFmtId="3" fontId="9" fillId="36" borderId="17" xfId="11119" applyNumberFormat="1" applyFont="1" applyFill="1" applyBorder="1" applyProtection="1">
      <protection locked="0"/>
    </xf>
    <xf numFmtId="0" fontId="9" fillId="3" borderId="19" xfId="20571" applyFont="1" applyFill="1" applyBorder="1" applyAlignment="1" applyProtection="1">
      <alignment horizontal="right" vertical="center"/>
      <protection locked="0"/>
    </xf>
    <xf numFmtId="0" fontId="10" fillId="3" borderId="20" xfId="20569" applyFont="1" applyFill="1" applyBorder="1" applyProtection="1">
      <protection locked="0"/>
    </xf>
    <xf numFmtId="3" fontId="10" fillId="36" borderId="20" xfId="20569" applyNumberFormat="1" applyFont="1" applyFill="1" applyBorder="1" applyProtection="1">
      <protection locked="0"/>
    </xf>
    <xf numFmtId="164" fontId="10" fillId="36" borderId="21" xfId="1142" applyNumberFormat="1" applyFont="1" applyFill="1" applyBorder="1" applyProtection="1">
      <protection locked="0"/>
    </xf>
    <xf numFmtId="0" fontId="4" fillId="0" borderId="50"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17" xfId="0" applyFont="1" applyFill="1" applyBorder="1" applyAlignment="1">
      <alignment horizontal="center" vertical="center"/>
    </xf>
    <xf numFmtId="0" fontId="101"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2" fillId="0" borderId="3" xfId="10345" applyFont="1" applyFill="1" applyBorder="1" applyAlignment="1">
      <alignment horizontal="center" vertical="center"/>
    </xf>
    <xf numFmtId="0" fontId="103"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4" xfId="11042" applyFont="1" applyFill="1" applyBorder="1" applyAlignment="1">
      <alignment horizontal="center" vertical="center"/>
    </xf>
    <xf numFmtId="0" fontId="9" fillId="0" borderId="0" xfId="11042" applyFont="1" applyFill="1" applyBorder="1" applyAlignment="1">
      <alignment horizontal="left"/>
    </xf>
    <xf numFmtId="0" fontId="18" fillId="0" borderId="0" xfId="11042" applyFont="1" applyFill="1" applyBorder="1" applyAlignment="1">
      <alignment horizontal="right"/>
    </xf>
    <xf numFmtId="0" fontId="0" fillId="0" borderId="13" xfId="0" applyFont="1" applyFill="1" applyBorder="1" applyAlignment="1">
      <alignment horizontal="center" vertical="center"/>
    </xf>
    <xf numFmtId="0" fontId="6" fillId="36" borderId="24" xfId="0" applyFont="1" applyFill="1" applyBorder="1" applyAlignment="1">
      <alignment wrapText="1"/>
    </xf>
    <xf numFmtId="0" fontId="4" fillId="0" borderId="7" xfId="0" applyFont="1" applyFill="1" applyBorder="1" applyAlignment="1">
      <alignment vertical="center" wrapText="1"/>
    </xf>
    <xf numFmtId="0" fontId="6" fillId="36" borderId="7" xfId="0" applyFont="1" applyFill="1" applyBorder="1" applyAlignment="1">
      <alignment wrapText="1"/>
    </xf>
    <xf numFmtId="0" fontId="6" fillId="36" borderId="63" xfId="0" applyFont="1" applyFill="1" applyBorder="1" applyAlignment="1">
      <alignment wrapText="1"/>
    </xf>
    <xf numFmtId="0" fontId="15" fillId="0" borderId="0" xfId="11042"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xf numFmtId="0" fontId="4" fillId="0" borderId="7" xfId="0" applyFont="1" applyFill="1" applyBorder="1" applyAlignment="1">
      <alignment wrapText="1"/>
    </xf>
    <xf numFmtId="0" fontId="4" fillId="0" borderId="19" xfId="0" applyFont="1" applyFill="1" applyBorder="1" applyAlignment="1">
      <alignment horizontal="center" vertical="center" wrapText="1"/>
    </xf>
    <xf numFmtId="0" fontId="4" fillId="0" borderId="7" xfId="0" applyFont="1" applyFill="1" applyBorder="1" applyAlignment="1">
      <alignment vertical="center"/>
    </xf>
    <xf numFmtId="0" fontId="10" fillId="0" borderId="0" xfId="11042" applyFont="1" applyFill="1" applyBorder="1" applyAlignment="1">
      <alignment horizontal="center"/>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4"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horizontal="center"/>
    </xf>
    <xf numFmtId="0" fontId="4" fillId="0" borderId="19" xfId="0" applyFont="1" applyFill="1" applyBorder="1" applyAlignment="1">
      <alignment horizontal="center" vertical="center"/>
    </xf>
    <xf numFmtId="0" fontId="105" fillId="0" borderId="0" xfId="0" applyFont="1" applyFill="1" applyBorder="1"/>
    <xf numFmtId="49" fontId="105" fillId="0" borderId="5" xfId="0" applyNumberFormat="1" applyFont="1" applyFill="1" applyBorder="1" applyAlignment="1">
      <alignment horizontal="right" vertical="center"/>
    </xf>
    <xf numFmtId="49" fontId="105" fillId="0" borderId="71" xfId="0" applyNumberFormat="1" applyFont="1" applyFill="1" applyBorder="1" applyAlignment="1">
      <alignment horizontal="right" vertical="center"/>
    </xf>
    <xf numFmtId="49" fontId="105" fillId="0" borderId="74" xfId="0" applyNumberFormat="1" applyFont="1" applyFill="1" applyBorder="1" applyAlignment="1">
      <alignment horizontal="right" vertical="center"/>
    </xf>
    <xf numFmtId="49" fontId="105" fillId="0" borderId="79" xfId="0" applyNumberFormat="1" applyFont="1" applyFill="1" applyBorder="1" applyAlignment="1">
      <alignment horizontal="right" vertical="center"/>
    </xf>
    <xf numFmtId="0" fontId="105" fillId="0" borderId="0" xfId="0" applyFont="1" applyFill="1" applyBorder="1" applyAlignment="1">
      <alignment horizontal="left"/>
    </xf>
    <xf numFmtId="0" fontId="105" fillId="0" borderId="79" xfId="0" applyFont="1" applyFill="1" applyBorder="1" applyAlignment="1">
      <alignment horizontal="right" vertical="center"/>
    </xf>
    <xf numFmtId="49" fontId="105" fillId="0" borderId="0" xfId="0" applyNumberFormat="1" applyFont="1" applyFill="1" applyBorder="1" applyAlignment="1">
      <alignment horizontal="right" vertical="center"/>
    </xf>
    <xf numFmtId="0" fontId="105" fillId="0" borderId="0" xfId="0" applyFont="1" applyFill="1" applyBorder="1" applyAlignment="1">
      <alignment vertical="center" wrapText="1"/>
    </xf>
    <xf numFmtId="0" fontId="105"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3" fontId="20" fillId="36" borderId="20"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193" fontId="7" fillId="36" borderId="17" xfId="5166" applyNumberFormat="1" applyFont="1" applyFill="1" applyBorder="1" applyAlignment="1">
      <alignment vertical="top"/>
    </xf>
    <xf numFmtId="193" fontId="7" fillId="3" borderId="17" xfId="5166" applyNumberFormat="1" applyFont="1" applyFill="1" applyBorder="1" applyAlignment="1" applyProtection="1">
      <alignment vertical="top"/>
      <protection locked="0"/>
    </xf>
    <xf numFmtId="193" fontId="7" fillId="36" borderId="17" xfId="5166" applyNumberFormat="1" applyFont="1" applyFill="1" applyBorder="1" applyAlignment="1">
      <alignment vertical="top" wrapText="1"/>
    </xf>
    <xf numFmtId="193" fontId="7" fillId="3" borderId="17" xfId="5166" applyNumberFormat="1" applyFont="1" applyFill="1" applyBorder="1" applyAlignment="1" applyProtection="1">
      <alignment vertical="top" wrapText="1"/>
      <protection locked="0"/>
    </xf>
    <xf numFmtId="193" fontId="7" fillId="36" borderId="17" xfId="5166" applyNumberFormat="1" applyFont="1" applyFill="1" applyBorder="1" applyAlignment="1" applyProtection="1">
      <alignment vertical="top" wrapText="1"/>
      <protection locked="0"/>
    </xf>
    <xf numFmtId="193" fontId="7" fillId="36" borderId="21" xfId="5166" applyNumberFormat="1" applyFont="1" applyFill="1" applyBorder="1" applyAlignment="1">
      <alignment vertical="top" wrapText="1"/>
    </xf>
    <xf numFmtId="193" fontId="4" fillId="0" borderId="3" xfId="0" applyNumberFormat="1" applyFont="1" applyFill="1" applyBorder="1"/>
    <xf numFmtId="193" fontId="4" fillId="36" borderId="20" xfId="0" applyNumberFormat="1" applyFont="1" applyFill="1" applyBorder="1"/>
    <xf numFmtId="193" fontId="4" fillId="0" borderId="16" xfId="0" applyNumberFormat="1" applyFont="1" applyFill="1" applyBorder="1"/>
    <xf numFmtId="193" fontId="4" fillId="0" borderId="17" xfId="0" applyNumberFormat="1" applyFont="1" applyFill="1" applyBorder="1"/>
    <xf numFmtId="193" fontId="4" fillId="36" borderId="47" xfId="0" applyNumberFormat="1" applyFont="1" applyFill="1" applyBorder="1"/>
    <xf numFmtId="193" fontId="4" fillId="36" borderId="19" xfId="0" applyNumberFormat="1" applyFont="1" applyFill="1" applyBorder="1"/>
    <xf numFmtId="193" fontId="4" fillId="36" borderId="21" xfId="0" applyNumberFormat="1" applyFont="1" applyFill="1" applyBorder="1"/>
    <xf numFmtId="193" fontId="4" fillId="36" borderId="48"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0"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0" xfId="1142" applyNumberFormat="1" applyFont="1" applyFill="1" applyBorder="1" applyProtection="1">
      <protection locked="0"/>
    </xf>
    <xf numFmtId="193" fontId="9" fillId="3" borderId="20" xfId="11119" applyNumberFormat="1" applyFont="1" applyFill="1" applyBorder="1" applyProtection="1">
      <protection locked="0"/>
    </xf>
    <xf numFmtId="193" fontId="22" fillId="0" borderId="0" xfId="0" applyNumberFormat="1" applyFont="1" applyFill="1" applyBorder="1"/>
    <xf numFmtId="0" fontId="4" fillId="0" borderId="23" xfId="0" applyFont="1" applyFill="1" applyBorder="1" applyAlignment="1">
      <alignment horizontal="center" vertical="center"/>
    </xf>
    <xf numFmtId="193" fontId="4" fillId="0" borderId="6" xfId="0" applyNumberFormat="1" applyFont="1" applyFill="1" applyBorder="1"/>
    <xf numFmtId="0" fontId="4" fillId="0" borderId="23" xfId="0" applyFont="1" applyFill="1" applyBorder="1" applyAlignment="1">
      <alignment wrapText="1"/>
    </xf>
    <xf numFmtId="193" fontId="4" fillId="0" borderId="6" xfId="0" applyNumberFormat="1" applyFont="1" applyFill="1" applyBorder="1"/>
    <xf numFmtId="193" fontId="4" fillId="0" borderId="18" xfId="0" applyNumberFormat="1" applyFont="1" applyFill="1" applyBorder="1"/>
    <xf numFmtId="193" fontId="4" fillId="0" borderId="18"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6"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17" xfId="20986" applyNumberFormat="1" applyFont="1" applyFill="1" applyBorder="1"/>
    <xf numFmtId="9" fontId="4" fillId="36" borderId="21" xfId="20986" applyNumberFormat="1" applyFont="1" applyFill="1" applyBorder="1"/>
    <xf numFmtId="167" fontId="4" fillId="0" borderId="17" xfId="0" applyNumberFormat="1" applyFont="1" applyFill="1" applyBorder="1"/>
    <xf numFmtId="167" fontId="6" fillId="36" borderId="20" xfId="0" applyNumberFormat="1" applyFont="1" applyFill="1" applyBorder="1" applyAlignment="1">
      <alignment horizontal="center" vertical="center"/>
    </xf>
    <xf numFmtId="0" fontId="7" fillId="0" borderId="14" xfId="0" applyFont="1" applyFill="1" applyBorder="1" applyAlignment="1">
      <alignment vertical="center" wrapText="1"/>
    </xf>
    <xf numFmtId="169" fontId="25" fillId="37" borderId="87" xfId="4" applyNumberFormat="1" applyFont="1" applyFill="1" applyBorder="1"/>
    <xf numFmtId="0" fontId="4" fillId="0" borderId="5" xfId="0" applyFont="1" applyFill="1" applyBorder="1" applyAlignment="1">
      <alignment vertical="center"/>
    </xf>
    <xf numFmtId="0" fontId="4" fillId="0" borderId="49" xfId="0" applyFont="1" applyFill="1" applyBorder="1" applyAlignment="1">
      <alignment vertical="center"/>
    </xf>
    <xf numFmtId="0" fontId="4" fillId="0" borderId="94" xfId="0" applyFont="1" applyFill="1" applyBorder="1" applyAlignment="1">
      <alignment vertical="center"/>
    </xf>
    <xf numFmtId="0" fontId="4" fillId="0" borderId="95" xfId="0" applyFont="1" applyFill="1" applyBorder="1" applyAlignment="1">
      <alignment vertical="center"/>
    </xf>
    <xf numFmtId="0" fontId="6" fillId="0" borderId="94" xfId="0" applyFont="1" applyFill="1" applyBorder="1" applyAlignment="1">
      <alignment vertical="center"/>
    </xf>
    <xf numFmtId="0" fontId="4" fillId="0" borderId="14" xfId="0" applyFont="1" applyFill="1" applyBorder="1" applyAlignment="1">
      <alignment vertical="center"/>
    </xf>
    <xf numFmtId="0" fontId="4" fillId="0" borderId="23" xfId="0" applyFont="1" applyFill="1" applyBorder="1" applyAlignment="1">
      <alignment vertical="center"/>
    </xf>
    <xf numFmtId="0" fontId="4" fillId="0" borderId="89" xfId="0" applyFont="1" applyFill="1" applyBorder="1" applyAlignment="1">
      <alignment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59" xfId="0" applyFont="1" applyFill="1" applyBorder="1" applyAlignment="1">
      <alignment vertical="center"/>
    </xf>
    <xf numFmtId="0" fontId="4" fillId="0" borderId="13" xfId="0" applyFont="1" applyFill="1" applyBorder="1" applyAlignment="1">
      <alignment horizontal="center" vertical="center"/>
    </xf>
    <xf numFmtId="0" fontId="4" fillId="0" borderId="15" xfId="0" applyFont="1" applyFill="1" applyBorder="1" applyAlignment="1">
      <alignment vertical="center"/>
    </xf>
    <xf numFmtId="0" fontId="4" fillId="0" borderId="102" xfId="0" applyFont="1" applyFill="1" applyBorder="1" applyAlignment="1">
      <alignment horizontal="center" vertical="center"/>
    </xf>
    <xf numFmtId="0" fontId="4" fillId="0" borderId="103" xfId="0" applyFont="1" applyFill="1" applyBorder="1" applyAlignment="1">
      <alignment vertical="center"/>
    </xf>
    <xf numFmtId="0" fontId="4" fillId="0" borderId="104" xfId="0" applyFont="1" applyFill="1" applyBorder="1" applyAlignment="1">
      <alignment horizontal="center" vertical="center"/>
    </xf>
    <xf numFmtId="169" fontId="25" fillId="37" borderId="26" xfId="4" applyNumberFormat="1" applyFont="1" applyFill="1" applyBorder="1"/>
    <xf numFmtId="169" fontId="25" fillId="37" borderId="106" xfId="4" applyNumberFormat="1" applyFont="1" applyFill="1" applyBorder="1"/>
    <xf numFmtId="169" fontId="25" fillId="37" borderId="96" xfId="4" applyNumberFormat="1" applyFont="1" applyFill="1" applyBorder="1"/>
    <xf numFmtId="169" fontId="25" fillId="37" borderId="51" xfId="4" applyNumberFormat="1" applyFont="1" applyFill="1" applyBorder="1"/>
    <xf numFmtId="0" fontId="4" fillId="3" borderId="58" xfId="0" applyFont="1" applyFill="1" applyBorder="1" applyAlignment="1">
      <alignment horizontal="center" vertical="center"/>
    </xf>
    <xf numFmtId="0" fontId="4" fillId="3" borderId="0" xfId="0" applyFont="1" applyFill="1" applyBorder="1" applyAlignment="1">
      <alignment vertical="center"/>
    </xf>
    <xf numFmtId="0" fontId="4" fillId="0" borderId="64" xfId="0" applyFont="1" applyFill="1" applyBorder="1" applyAlignment="1">
      <alignment horizontal="center" vertical="center"/>
    </xf>
    <xf numFmtId="0" fontId="4" fillId="3" borderId="92" xfId="0" applyFont="1" applyFill="1" applyBorder="1" applyAlignment="1">
      <alignment vertical="center"/>
    </xf>
    <xf numFmtId="0" fontId="14" fillId="3" borderId="107" xfId="0" applyFont="1" applyFill="1" applyBorder="1" applyAlignment="1">
      <alignment horizontal="left"/>
    </xf>
    <xf numFmtId="0" fontId="14" fillId="3" borderId="108"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4" xfId="0" applyFont="1" applyFill="1" applyBorder="1" applyAlignment="1">
      <alignment horizontal="center" vertical="center" wrapText="1"/>
    </xf>
    <xf numFmtId="0" fontId="105" fillId="0" borderId="81" xfId="0" applyFont="1" applyFill="1" applyBorder="1" applyAlignment="1">
      <alignment horizontal="right" vertical="center"/>
    </xf>
    <xf numFmtId="0" fontId="4" fillId="0" borderId="109" xfId="0" applyFont="1" applyFill="1" applyBorder="1" applyAlignment="1">
      <alignment horizontal="center" vertical="center" wrapText="1"/>
    </xf>
    <xf numFmtId="0" fontId="6" fillId="3" borderId="110" xfId="0" applyFont="1" applyFill="1" applyBorder="1" applyAlignment="1">
      <alignment vertical="center"/>
    </xf>
    <xf numFmtId="0" fontId="4" fillId="3" borderId="18" xfId="0" applyFont="1" applyFill="1" applyBorder="1" applyAlignment="1">
      <alignment vertical="center"/>
    </xf>
    <xf numFmtId="0" fontId="4" fillId="0" borderId="111" xfId="0" applyFont="1" applyFill="1" applyBorder="1" applyAlignment="1">
      <alignment horizontal="center" vertical="center"/>
    </xf>
    <xf numFmtId="0" fontId="4" fillId="0" borderId="109" xfId="0" applyFont="1" applyFill="1" applyBorder="1" applyAlignment="1">
      <alignment vertical="center"/>
    </xf>
    <xf numFmtId="0" fontId="6" fillId="0" borderId="20" xfId="0" applyFont="1" applyFill="1" applyBorder="1" applyAlignment="1">
      <alignment vertical="center"/>
    </xf>
    <xf numFmtId="0" fontId="4" fillId="0" borderId="20" xfId="0" applyFont="1" applyFill="1" applyBorder="1" applyAlignment="1">
      <alignment vertical="center"/>
    </xf>
    <xf numFmtId="0" fontId="4" fillId="0" borderId="22" xfId="0" applyFont="1" applyFill="1" applyBorder="1" applyAlignment="1">
      <alignment vertical="center"/>
    </xf>
    <xf numFmtId="0" fontId="4" fillId="0" borderId="21" xfId="0" applyFont="1" applyFill="1" applyBorder="1" applyAlignment="1">
      <alignment vertical="center"/>
    </xf>
    <xf numFmtId="169" fontId="25" fillId="37" borderId="22" xfId="4" applyNumberFormat="1" applyFont="1" applyFill="1" applyBorder="1"/>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wrapText="1"/>
    </xf>
    <xf numFmtId="193" fontId="4" fillId="0" borderId="6" xfId="0" applyNumberFormat="1" applyFont="1" applyFill="1" applyBorder="1"/>
    <xf numFmtId="0" fontId="7" fillId="0" borderId="13" xfId="11042" applyFont="1" applyFill="1" applyBorder="1" applyAlignment="1">
      <alignment vertical="center"/>
    </xf>
    <xf numFmtId="0" fontId="7" fillId="0" borderId="14" xfId="11042" applyFont="1" applyFill="1" applyBorder="1" applyAlignment="1">
      <alignment vertical="center"/>
    </xf>
    <xf numFmtId="0" fontId="15" fillId="0" borderId="15" xfId="11042" applyFont="1" applyFill="1" applyBorder="1" applyAlignment="1">
      <alignment horizontal="center" vertical="center"/>
    </xf>
    <xf numFmtId="0" fontId="0" fillId="0" borderId="111" xfId="0" applyFont="1" applyFill="1" applyBorder="1"/>
    <xf numFmtId="0" fontId="0" fillId="0" borderId="19" xfId="0" applyFont="1" applyFill="1" applyBorder="1"/>
    <xf numFmtId="0" fontId="6" fillId="36" borderId="112" xfId="0" applyFont="1" applyFill="1" applyBorder="1" applyAlignment="1">
      <alignment vertical="center" wrapText="1"/>
    </xf>
    <xf numFmtId="0" fontId="7" fillId="0" borderId="0" xfId="0" applyFont="1" applyFill="1" applyBorder="1" applyAlignment="1">
      <alignment wrapText="1"/>
    </xf>
    <xf numFmtId="0" fontId="6" fillId="36" borderId="14" xfId="0" applyFont="1" applyFill="1" applyBorder="1" applyAlignment="1">
      <alignment horizontal="center" vertical="center" wrapText="1"/>
    </xf>
    <xf numFmtId="0" fontId="6" fillId="36" borderId="15" xfId="0" applyFont="1" applyFill="1" applyBorder="1" applyAlignment="1">
      <alignment horizontal="center" vertical="center" wrapText="1"/>
    </xf>
    <xf numFmtId="0" fontId="6" fillId="36" borderId="111" xfId="0" applyFont="1" applyFill="1" applyBorder="1" applyAlignment="1">
      <alignment horizontal="left" vertical="center" wrapText="1"/>
    </xf>
    <xf numFmtId="0" fontId="6" fillId="36" borderId="94" xfId="0" applyFont="1" applyFill="1" applyBorder="1" applyAlignment="1">
      <alignment horizontal="left" vertical="center" wrapText="1"/>
    </xf>
    <xf numFmtId="0" fontId="6" fillId="36" borderId="109" xfId="0" applyFont="1" applyFill="1" applyBorder="1" applyAlignment="1">
      <alignment horizontal="left" vertical="center" wrapText="1"/>
    </xf>
    <xf numFmtId="0" fontId="4" fillId="0" borderId="111" xfId="0" applyFont="1" applyFill="1" applyBorder="1" applyAlignment="1">
      <alignment horizontal="right" vertical="center" wrapText="1"/>
    </xf>
    <xf numFmtId="0" fontId="4" fillId="0" borderId="94" xfId="0" applyFont="1" applyFill="1" applyBorder="1" applyAlignment="1">
      <alignment horizontal="left" vertical="center" wrapText="1"/>
    </xf>
    <xf numFmtId="0" fontId="107" fillId="0" borderId="111" xfId="0" applyFont="1" applyFill="1" applyBorder="1" applyAlignment="1">
      <alignment horizontal="right" vertical="center" wrapText="1"/>
    </xf>
    <xf numFmtId="0" fontId="107" fillId="0" borderId="94" xfId="0" applyFont="1" applyFill="1" applyBorder="1" applyAlignment="1">
      <alignment horizontal="left" vertical="center" wrapText="1"/>
    </xf>
    <xf numFmtId="0" fontId="6" fillId="0" borderId="111"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7" fillId="0" borderId="0" xfId="0" applyFont="1" applyFill="1" applyBorder="1" applyAlignment="1">
      <alignment horizontal="left" vertical="center"/>
    </xf>
    <xf numFmtId="49" fontId="108" fillId="0" borderId="19" xfId="11119" applyNumberFormat="1" applyFont="1" applyFill="1" applyBorder="1" applyAlignment="1" applyProtection="1">
      <alignment horizontal="left" vertical="center"/>
      <protection locked="0"/>
    </xf>
    <xf numFmtId="0" fontId="109" fillId="0" borderId="20" xfId="20571" applyFont="1" applyFill="1" applyBorder="1" applyAlignment="1" applyProtection="1">
      <alignment horizontal="left" vertical="center" wrapText="1"/>
      <protection locked="0"/>
    </xf>
    <xf numFmtId="3" fontId="20" fillId="36" borderId="94" xfId="0" applyNumberFormat="1" applyFont="1" applyFill="1" applyBorder="1" applyAlignment="1">
      <alignment vertical="center" wrapText="1"/>
    </xf>
    <xf numFmtId="3" fontId="20" fillId="36" borderId="109" xfId="0" applyNumberFormat="1" applyFont="1" applyFill="1" applyBorder="1" applyAlignment="1">
      <alignment vertical="center" wrapText="1"/>
    </xf>
    <xf numFmtId="14" fontId="7" fillId="3" borderId="94" xfId="20568" applyNumberFormat="1" applyFont="1" applyFill="1" applyBorder="1" applyAlignment="1" applyProtection="1">
      <alignment horizontal="left" vertical="center" wrapText="1" indent="2"/>
      <protection locked="0"/>
    </xf>
    <xf numFmtId="3" fontId="20" fillId="0" borderId="94" xfId="0" applyNumberFormat="1" applyFont="1" applyFill="1" applyBorder="1" applyAlignment="1">
      <alignment vertical="center" wrapText="1"/>
    </xf>
    <xf numFmtId="14" fontId="7" fillId="3" borderId="94" xfId="20568" applyNumberFormat="1" applyFont="1" applyFill="1" applyBorder="1" applyAlignment="1" applyProtection="1">
      <alignment horizontal="left" vertical="center" wrapText="1" indent="3"/>
      <protection locked="0"/>
    </xf>
    <xf numFmtId="3" fontId="20" fillId="0" borderId="94" xfId="0" applyNumberFormat="1" applyFont="1" applyFill="1" applyBorder="1" applyAlignment="1">
      <alignment vertical="center" wrapText="1"/>
    </xf>
    <xf numFmtId="0" fontId="11" fillId="0" borderId="94" xfId="9420" applyFont="1" applyFill="1" applyBorder="1" applyAlignment="1" applyProtection="1"/>
    <xf numFmtId="49" fontId="107" fillId="0" borderId="111" xfId="0" applyNumberFormat="1" applyFont="1" applyFill="1" applyBorder="1" applyAlignment="1">
      <alignment horizontal="right" vertical="center" wrapText="1"/>
    </xf>
    <xf numFmtId="0" fontId="7" fillId="3" borderId="94" xfId="10345" applyFont="1" applyFill="1" applyBorder="1"/>
    <xf numFmtId="0" fontId="102" fillId="0" borderId="94" xfId="10345" applyFont="1" applyFill="1" applyBorder="1" applyAlignment="1">
      <alignment horizontal="center" vertical="center"/>
    </xf>
    <xf numFmtId="0" fontId="11" fillId="0" borderId="94" xfId="9420" applyFont="1" applyFill="1" applyBorder="1" applyAlignment="1" applyProtection="1">
      <alignment horizontal="left" vertical="center" wrapText="1"/>
    </xf>
    <xf numFmtId="0" fontId="11" fillId="0" borderId="94" xfId="9420" applyFont="1" applyFill="1" applyBorder="1" applyAlignment="1" applyProtection="1">
      <alignment horizontal="left" vertical="center"/>
    </xf>
    <xf numFmtId="0" fontId="110" fillId="78" borderId="95" xfId="2" applyFont="1" applyFill="1" applyBorder="1" applyAlignment="1" applyProtection="1">
      <alignment vertical="center" wrapText="1"/>
      <protection locked="0"/>
    </xf>
    <xf numFmtId="0" fontId="111" fillId="70" borderId="89" xfId="2" applyFont="1" applyFill="1" applyBorder="1" applyAlignment="1" applyProtection="1">
      <alignment horizontal="center" vertical="center"/>
      <protection locked="0"/>
    </xf>
    <xf numFmtId="0" fontId="110" fillId="79" borderId="94" xfId="2" applyFont="1" applyFill="1" applyBorder="1" applyAlignment="1" applyProtection="1">
      <alignment horizontal="center" vertical="center"/>
      <protection locked="0"/>
    </xf>
    <xf numFmtId="0" fontId="110" fillId="78" borderId="95" xfId="2" applyFont="1" applyFill="1" applyBorder="1" applyProtection="1">
      <alignment vertical="center"/>
      <protection locked="0"/>
    </xf>
    <xf numFmtId="0" fontId="112" fillId="70" borderId="89" xfId="2" applyFont="1" applyFill="1" applyBorder="1" applyAlignment="1" applyProtection="1">
      <alignment horizontal="center" vertical="center"/>
      <protection locked="0"/>
    </xf>
    <xf numFmtId="0" fontId="112" fillId="3" borderId="89" xfId="2" applyFont="1" applyFill="1" applyBorder="1" applyAlignment="1" applyProtection="1">
      <alignment horizontal="center" vertical="center"/>
      <protection locked="0"/>
    </xf>
    <xf numFmtId="0" fontId="112" fillId="0" borderId="89" xfId="2" applyFont="1" applyFill="1" applyBorder="1" applyAlignment="1" applyProtection="1">
      <alignment horizontal="center" vertical="center"/>
      <protection locked="0"/>
    </xf>
    <xf numFmtId="0" fontId="113" fillId="79" borderId="94" xfId="2" applyFont="1" applyFill="1" applyBorder="1" applyAlignment="1" applyProtection="1">
      <alignment horizontal="center" vertical="center"/>
      <protection locked="0"/>
    </xf>
    <xf numFmtId="0" fontId="110" fillId="78" borderId="95" xfId="2" applyFont="1" applyFill="1" applyBorder="1" applyAlignment="1" applyProtection="1">
      <alignment horizontal="center" vertical="center"/>
      <protection locked="0"/>
    </xf>
    <xf numFmtId="0" fontId="61" fillId="78" borderId="95" xfId="2" applyFont="1" applyFill="1" applyBorder="1" applyProtection="1">
      <alignment vertical="center"/>
      <protection locked="0"/>
    </xf>
    <xf numFmtId="0" fontId="112" fillId="70" borderId="94" xfId="2" applyFont="1" applyFill="1" applyBorder="1" applyAlignment="1" applyProtection="1">
      <alignment horizontal="center" vertical="center"/>
      <protection locked="0"/>
    </xf>
    <xf numFmtId="0" fontId="35" fillId="70" borderId="94" xfId="2" applyFont="1" applyFill="1" applyBorder="1" applyAlignment="1" applyProtection="1">
      <alignment horizontal="center" vertical="center"/>
      <protection locked="0"/>
    </xf>
    <xf numFmtId="0" fontId="61" fillId="78" borderId="93" xfId="2" applyFont="1" applyFill="1" applyBorder="1" applyProtection="1">
      <alignment vertical="center"/>
      <protection locked="0"/>
    </xf>
    <xf numFmtId="0" fontId="111" fillId="0" borderId="93" xfId="2" applyFont="1" applyFill="1" applyBorder="1" applyAlignment="1" applyProtection="1">
      <alignment horizontal="left" vertical="center" wrapText="1"/>
      <protection locked="0"/>
    </xf>
    <xf numFmtId="164" fontId="111" fillId="0" borderId="94" xfId="1017" applyNumberFormat="1" applyFont="1" applyFill="1" applyBorder="1" applyAlignment="1" applyProtection="1">
      <alignment horizontal="right" vertical="center"/>
      <protection locked="0"/>
    </xf>
    <xf numFmtId="0" fontId="110" fillId="79" borderId="93" xfId="2" applyFont="1" applyFill="1" applyBorder="1" applyAlignment="1" applyProtection="1">
      <alignment vertical="top" wrapText="1"/>
      <protection locked="0"/>
    </xf>
    <xf numFmtId="164" fontId="111" fillId="79" borderId="94" xfId="1017" applyNumberFormat="1" applyFont="1" applyFill="1" applyBorder="1" applyAlignment="1">
      <alignment horizontal="right" vertical="center"/>
    </xf>
    <xf numFmtId="164" fontId="61" fillId="78" borderId="93" xfId="1017" applyNumberFormat="1" applyFont="1" applyFill="1" applyBorder="1" applyAlignment="1" applyProtection="1">
      <alignment horizontal="right" vertical="center"/>
      <protection locked="0"/>
    </xf>
    <xf numFmtId="0" fontId="111" fillId="70" borderId="93" xfId="2" applyFont="1" applyFill="1" applyBorder="1" applyAlignment="1" applyProtection="1">
      <alignment vertical="center" wrapText="1"/>
      <protection locked="0"/>
    </xf>
    <xf numFmtId="0" fontId="111" fillId="70" borderId="93" xfId="2" applyFont="1" applyFill="1" applyBorder="1" applyAlignment="1" applyProtection="1">
      <alignment horizontal="left" vertical="center" wrapText="1"/>
      <protection locked="0"/>
    </xf>
    <xf numFmtId="0" fontId="111" fillId="0" borderId="93" xfId="2" applyFont="1" applyFill="1" applyBorder="1" applyAlignment="1" applyProtection="1">
      <alignment vertical="center" wrapText="1"/>
      <protection locked="0"/>
    </xf>
    <xf numFmtId="0" fontId="111" fillId="3" borderId="93" xfId="2" applyFont="1" applyFill="1" applyBorder="1" applyAlignment="1" applyProtection="1">
      <alignment horizontal="left" vertical="center" wrapText="1"/>
      <protection locked="0"/>
    </xf>
    <xf numFmtId="0" fontId="110" fillId="79" borderId="93" xfId="2" applyFont="1" applyFill="1" applyBorder="1" applyAlignment="1" applyProtection="1">
      <alignment vertical="center" wrapText="1"/>
      <protection locked="0"/>
    </xf>
    <xf numFmtId="164" fontId="110" fillId="78" borderId="93" xfId="1017" applyNumberFormat="1" applyFont="1" applyFill="1" applyBorder="1" applyAlignment="1" applyProtection="1">
      <alignment horizontal="right" vertical="center"/>
      <protection locked="0"/>
    </xf>
    <xf numFmtId="164" fontId="111" fillId="3" borderId="94" xfId="1017" applyNumberFormat="1" applyFont="1" applyFill="1" applyBorder="1" applyAlignment="1" applyProtection="1">
      <alignment horizontal="right" vertical="center"/>
      <protection locked="0"/>
    </xf>
    <xf numFmtId="1" fontId="6" fillId="36" borderId="109" xfId="0" applyNumberFormat="1" applyFont="1" applyFill="1" applyBorder="1" applyAlignment="1">
      <alignment horizontal="right" vertical="center" wrapText="1"/>
    </xf>
    <xf numFmtId="1" fontId="107" fillId="0" borderId="109" xfId="0" applyNumberFormat="1" applyFont="1" applyFill="1" applyBorder="1" applyAlignment="1">
      <alignment horizontal="right" vertical="center" wrapText="1"/>
    </xf>
    <xf numFmtId="1" fontId="6" fillId="36" borderId="109" xfId="0" applyNumberFormat="1" applyFont="1" applyFill="1" applyBorder="1" applyAlignment="1">
      <alignment horizontal="center" vertical="center" wrapText="1"/>
    </xf>
    <xf numFmtId="10" fontId="7" fillId="0" borderId="94" xfId="20986" applyNumberFormat="1" applyFont="1" applyFill="1" applyBorder="1" applyAlignment="1">
      <alignment horizontal="left" vertical="center" wrapText="1"/>
    </xf>
    <xf numFmtId="10" fontId="4" fillId="0" borderId="94" xfId="20986" applyNumberFormat="1" applyFont="1" applyFill="1" applyBorder="1" applyAlignment="1">
      <alignment horizontal="left" vertical="center" wrapText="1"/>
    </xf>
    <xf numFmtId="10" fontId="6" fillId="36" borderId="94" xfId="0" applyNumberFormat="1" applyFont="1" applyFill="1" applyBorder="1" applyAlignment="1">
      <alignment horizontal="left" vertical="center" wrapText="1"/>
    </xf>
    <xf numFmtId="10" fontId="107" fillId="0" borderId="94" xfId="20986" applyNumberFormat="1" applyFont="1" applyFill="1" applyBorder="1" applyAlignment="1">
      <alignment horizontal="left" vertical="center" wrapText="1"/>
    </xf>
    <xf numFmtId="10" fontId="6" fillId="36" borderId="94" xfId="20986" applyNumberFormat="1" applyFont="1" applyFill="1" applyBorder="1" applyAlignment="1">
      <alignment horizontal="left" vertical="center" wrapText="1"/>
    </xf>
    <xf numFmtId="10" fontId="6" fillId="36" borderId="94" xfId="0" applyNumberFormat="1" applyFont="1" applyFill="1" applyBorder="1" applyAlignment="1">
      <alignment horizontal="center" vertical="center" wrapText="1"/>
    </xf>
    <xf numFmtId="10" fontId="109" fillId="0" borderId="20" xfId="20986" applyNumberFormat="1" applyFont="1" applyFill="1" applyBorder="1" applyAlignment="1">
      <alignment horizontal="left" vertical="center"/>
    </xf>
    <xf numFmtId="43" fontId="7" fillId="0" borderId="0" xfId="991" applyNumberFormat="1" applyFont="1" applyFill="1" applyBorder="1"/>
    <xf numFmtId="0" fontId="106" fillId="0" borderId="0" xfId="0" applyFont="1" applyFill="1" applyBorder="1" applyAlignment="1">
      <alignment wrapText="1"/>
    </xf>
    <xf numFmtId="0" fontId="10" fillId="0" borderId="23" xfId="0" applyFont="1" applyFill="1" applyBorder="1" applyAlignment="1">
      <alignment horizontal="center" wrapText="1"/>
    </xf>
    <xf numFmtId="0" fontId="10" fillId="0" borderId="6" xfId="0" applyFont="1" applyFill="1" applyBorder="1" applyAlignment="1">
      <alignment horizontal="center" vertical="center" wrapText="1"/>
    </xf>
    <xf numFmtId="0" fontId="7" fillId="0" borderId="94" xfId="0" applyFont="1" applyFill="1" applyBorder="1" applyAlignment="1">
      <alignment vertical="center" wrapText="1"/>
    </xf>
    <xf numFmtId="0" fontId="4" fillId="0" borderId="94" xfId="0" applyFont="1" applyFill="1" applyBorder="1" applyAlignment="1">
      <alignment vertical="center" wrapText="1"/>
    </xf>
    <xf numFmtId="0" fontId="4" fillId="0" borderId="94" xfId="0" applyFont="1" applyFill="1" applyBorder="1" applyAlignment="1">
      <alignment horizontal="left" vertical="center" wrapText="1" indent="2"/>
    </xf>
    <xf numFmtId="0" fontId="4" fillId="0" borderId="94" xfId="0" applyFont="1" applyFill="1" applyBorder="1" applyAlignment="1">
      <alignment vertical="center" wrapText="1"/>
    </xf>
    <xf numFmtId="3" fontId="20" fillId="36" borderId="95" xfId="0" applyNumberFormat="1" applyFont="1" applyFill="1" applyBorder="1" applyAlignment="1">
      <alignment vertical="center" wrapText="1"/>
    </xf>
    <xf numFmtId="3" fontId="20" fillId="36" borderId="18" xfId="0" applyNumberFormat="1" applyFont="1" applyFill="1" applyBorder="1" applyAlignment="1">
      <alignment vertical="center" wrapText="1"/>
    </xf>
    <xf numFmtId="3" fontId="20" fillId="0" borderId="95" xfId="0" applyNumberFormat="1" applyFont="1" applyFill="1" applyBorder="1" applyAlignment="1">
      <alignment vertical="center" wrapText="1"/>
    </xf>
    <xf numFmtId="3" fontId="20" fillId="0" borderId="18" xfId="0" applyNumberFormat="1" applyFont="1" applyFill="1" applyBorder="1" applyAlignment="1">
      <alignment vertical="center" wrapText="1"/>
    </xf>
    <xf numFmtId="3" fontId="20" fillId="0" borderId="18" xfId="0" applyNumberFormat="1" applyFont="1" applyFill="1" applyBorder="1" applyAlignment="1">
      <alignment vertical="center" wrapText="1"/>
    </xf>
    <xf numFmtId="3" fontId="20" fillId="36" borderId="22" xfId="0" applyNumberFormat="1" applyFont="1" applyFill="1" applyBorder="1" applyAlignment="1">
      <alignment vertical="center" wrapText="1"/>
    </xf>
    <xf numFmtId="3" fontId="20" fillId="36" borderId="33" xfId="0" applyNumberFormat="1" applyFont="1" applyFill="1" applyBorder="1" applyAlignment="1">
      <alignment vertical="center" wrapText="1"/>
    </xf>
    <xf numFmtId="0" fontId="6" fillId="0" borderId="20" xfId="0" applyFont="1" applyFill="1" applyBorder="1" applyAlignment="1">
      <alignment vertical="center" wrapText="1"/>
    </xf>
    <xf numFmtId="0" fontId="4" fillId="0" borderId="109" xfId="0" applyFont="1" applyFill="1" applyBorder="1"/>
    <xf numFmtId="0" fontId="4" fillId="0" borderId="21" xfId="0" applyFont="1" applyFill="1" applyBorder="1"/>
    <xf numFmtId="0" fontId="9" fillId="0" borderId="109" xfId="0" applyFont="1" applyFill="1" applyBorder="1"/>
    <xf numFmtId="0" fontId="9" fillId="0" borderId="109" xfId="0" applyFont="1" applyFill="1" applyBorder="1" applyAlignment="1">
      <alignment wrapText="1"/>
    </xf>
    <xf numFmtId="0" fontId="10" fillId="0" borderId="15" xfId="0" applyFont="1" applyFill="1" applyBorder="1" applyAlignment="1">
      <alignment horizontal="center"/>
    </xf>
    <xf numFmtId="0" fontId="10" fillId="0" borderId="109" xfId="0" applyFont="1" applyFill="1" applyBorder="1" applyAlignment="1">
      <alignment horizontal="center" vertical="center" wrapText="1"/>
    </xf>
    <xf numFmtId="0" fontId="2" fillId="0" borderId="14"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15" fillId="0" borderId="94" xfId="0" applyFont="1" applyFill="1" applyBorder="1" applyAlignment="1">
      <alignment horizontal="center" vertical="center" wrapText="1"/>
    </xf>
    <xf numFmtId="0" fontId="16" fillId="0" borderId="94" xfId="0" applyFont="1" applyFill="1" applyBorder="1" applyAlignment="1">
      <alignment horizontal="left" vertical="center" wrapText="1"/>
    </xf>
    <xf numFmtId="193" fontId="7" fillId="0" borderId="94" xfId="0" applyNumberFormat="1" applyFont="1" applyFill="1" applyBorder="1" applyAlignment="1" applyProtection="1">
      <alignment vertical="center" wrapText="1"/>
      <protection locked="0"/>
    </xf>
    <xf numFmtId="193" fontId="4" fillId="0" borderId="94" xfId="0" applyNumberFormat="1" applyFont="1" applyFill="1" applyBorder="1" applyAlignment="1" applyProtection="1">
      <alignment vertical="center" wrapText="1"/>
      <protection locked="0"/>
    </xf>
    <xf numFmtId="193" fontId="4" fillId="0" borderId="109" xfId="0" applyNumberFormat="1" applyFont="1" applyFill="1" applyBorder="1" applyAlignment="1" applyProtection="1">
      <alignment vertical="center" wrapText="1"/>
      <protection locked="0"/>
    </xf>
    <xf numFmtId="0" fontId="7" fillId="0" borderId="94" xfId="0" applyFont="1" applyFill="1" applyBorder="1" applyAlignment="1">
      <alignment vertical="center" wrapText="1"/>
    </xf>
    <xf numFmtId="193" fontId="9" fillId="2" borderId="94" xfId="0" applyNumberFormat="1" applyFont="1" applyFill="1" applyBorder="1" applyAlignment="1" applyProtection="1">
      <alignment vertical="center"/>
      <protection locked="0"/>
    </xf>
    <xf numFmtId="193" fontId="17" fillId="2" borderId="94" xfId="0" applyNumberFormat="1" applyFont="1" applyFill="1" applyBorder="1" applyAlignment="1" applyProtection="1">
      <alignment vertical="center"/>
      <protection locked="0"/>
    </xf>
    <xf numFmtId="193" fontId="17" fillId="2" borderId="109" xfId="0" applyNumberFormat="1" applyFont="1" applyFill="1" applyBorder="1" applyAlignment="1" applyProtection="1">
      <alignment vertical="center"/>
      <protection locked="0"/>
    </xf>
    <xf numFmtId="193" fontId="9" fillId="2" borderId="109" xfId="0" applyNumberFormat="1" applyFont="1" applyFill="1" applyBorder="1" applyAlignment="1" applyProtection="1">
      <alignment vertical="center"/>
      <protection locked="0"/>
    </xf>
    <xf numFmtId="0" fontId="15" fillId="0" borderId="111" xfId="0" applyFont="1" applyFill="1" applyBorder="1" applyAlignment="1">
      <alignment horizontal="center" vertical="center" wrapText="1"/>
    </xf>
    <xf numFmtId="14" fontId="4" fillId="0" borderId="0" xfId="0" applyNumberFormat="1" applyFont="1" applyFill="1" applyBorder="1"/>
    <xf numFmtId="10" fontId="4" fillId="0" borderId="94" xfId="20986" applyNumberFormat="1" applyFont="1" applyFill="1" applyBorder="1" applyAlignment="1" applyProtection="1">
      <alignment horizontal="right" vertical="center" wrapText="1"/>
      <protection locked="0"/>
    </xf>
    <xf numFmtId="10" fontId="4" fillId="0" borderId="94" xfId="20986" applyNumberFormat="1" applyFont="1" applyFill="1" applyBorder="1" applyAlignment="1" applyProtection="1">
      <alignment vertical="center" wrapText="1"/>
      <protection locked="0"/>
    </xf>
    <xf numFmtId="10" fontId="4" fillId="0" borderId="109"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0" xfId="0" applyFont="1" applyFill="1" applyBorder="1"/>
    <xf numFmtId="0" fontId="4" fillId="3" borderId="114" xfId="0" applyFont="1" applyFill="1" applyBorder="1" applyAlignment="1">
      <alignment wrapText="1"/>
    </xf>
    <xf numFmtId="0" fontId="4" fillId="3" borderId="115" xfId="0" applyFont="1" applyFill="1" applyBorder="1"/>
    <xf numFmtId="0" fontId="6" fillId="3" borderId="9" xfId="0" applyFont="1" applyFill="1" applyBorder="1" applyAlignment="1">
      <alignment horizontal="center" wrapText="1"/>
    </xf>
    <xf numFmtId="0" fontId="4" fillId="0" borderId="94" xfId="0" applyFont="1" applyFill="1" applyBorder="1" applyAlignment="1">
      <alignment horizontal="center"/>
    </xf>
    <xf numFmtId="0" fontId="4" fillId="0" borderId="94" xfId="0" applyFont="1" applyFill="1" applyBorder="1" applyAlignment="1">
      <alignment horizontal="center"/>
    </xf>
    <xf numFmtId="0" fontId="4" fillId="3" borderId="58"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87" xfId="0" applyFont="1" applyFill="1" applyBorder="1" applyAlignment="1">
      <alignment horizontal="center" vertical="center" wrapText="1"/>
    </xf>
    <xf numFmtId="0" fontId="4" fillId="0" borderId="111" xfId="0" applyFont="1" applyFill="1" applyBorder="1"/>
    <xf numFmtId="0" fontId="4" fillId="0" borderId="94" xfId="0" applyFont="1" applyFill="1" applyBorder="1" applyAlignment="1">
      <alignment wrapText="1"/>
    </xf>
    <xf numFmtId="164" fontId="4" fillId="0" borderId="94" xfId="991" applyNumberFormat="1" applyFont="1" applyFill="1" applyBorder="1"/>
    <xf numFmtId="164" fontId="4" fillId="0" borderId="109" xfId="991" applyNumberFormat="1" applyFont="1" applyFill="1" applyBorder="1"/>
    <xf numFmtId="0" fontId="14" fillId="0" borderId="94" xfId="0" applyFont="1" applyFill="1" applyBorder="1" applyAlignment="1">
      <alignment horizontal="left" wrapText="1" indent="2"/>
    </xf>
    <xf numFmtId="169" fontId="25" fillId="37" borderId="94" xfId="4" applyNumberFormat="1" applyFont="1" applyFill="1" applyBorder="1"/>
    <xf numFmtId="164" fontId="4" fillId="0" borderId="94" xfId="991" applyNumberFormat="1" applyFont="1" applyFill="1" applyBorder="1" applyAlignment="1">
      <alignment vertical="center"/>
    </xf>
    <xf numFmtId="0" fontId="6" fillId="0" borderId="111" xfId="0" applyFont="1" applyFill="1" applyBorder="1"/>
    <xf numFmtId="0" fontId="6" fillId="0" borderId="94" xfId="0" applyFont="1" applyFill="1" applyBorder="1" applyAlignment="1">
      <alignment wrapText="1"/>
    </xf>
    <xf numFmtId="164" fontId="6" fillId="0" borderId="109" xfId="991" applyNumberFormat="1" applyFont="1" applyFill="1" applyBorder="1"/>
    <xf numFmtId="0" fontId="3" fillId="3" borderId="58"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87" xfId="991" applyNumberFormat="1" applyFont="1" applyFill="1" applyBorder="1"/>
    <xf numFmtId="0" fontId="14" fillId="0" borderId="94"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87" xfId="0" applyFont="1" applyFill="1" applyBorder="1"/>
    <xf numFmtId="0" fontId="6" fillId="0" borderId="19" xfId="0" applyFont="1" applyFill="1" applyBorder="1"/>
    <xf numFmtId="0" fontId="6" fillId="0" borderId="20" xfId="0" applyFont="1" applyFill="1" applyBorder="1" applyAlignment="1">
      <alignment wrapText="1"/>
    </xf>
    <xf numFmtId="169" fontId="25" fillId="37" borderId="112" xfId="4" applyNumberFormat="1" applyFont="1" applyFill="1" applyBorder="1"/>
    <xf numFmtId="10" fontId="6" fillId="0" borderId="21" xfId="20986" applyNumberFormat="1" applyFont="1" applyFill="1" applyBorder="1"/>
    <xf numFmtId="0" fontId="6" fillId="3" borderId="0" xfId="0" applyFont="1" applyFill="1" applyBorder="1" applyAlignment="1">
      <alignment horizontal="center"/>
    </xf>
    <xf numFmtId="0" fontId="105" fillId="0" borderId="81" xfId="0" applyFont="1" applyFill="1" applyBorder="1" applyAlignment="1">
      <alignment horizontal="left" vertical="center"/>
    </xf>
    <xf numFmtId="0" fontId="105" fillId="0" borderId="79" xfId="0" applyFont="1" applyFill="1" applyBorder="1" applyAlignment="1">
      <alignment vertical="center" wrapText="1"/>
    </xf>
    <xf numFmtId="0" fontId="105" fillId="0" borderId="79" xfId="0" applyFont="1" applyFill="1" applyBorder="1" applyAlignment="1">
      <alignment horizontal="left" vertical="center" wrapText="1"/>
    </xf>
    <xf numFmtId="0" fontId="114" fillId="0" borderId="0" xfId="11042" applyFont="1" applyFill="1" applyBorder="1"/>
    <xf numFmtId="0" fontId="115" fillId="0" borderId="0" xfId="0" applyFont="1" applyFill="1" applyBorder="1"/>
    <xf numFmtId="0" fontId="114" fillId="0" borderId="0" xfId="11042" applyFont="1" applyFill="1" applyBorder="1"/>
    <xf numFmtId="0" fontId="116" fillId="0" borderId="0" xfId="11042" applyFont="1" applyFill="1" applyBorder="1"/>
    <xf numFmtId="14" fontId="115" fillId="0" borderId="0" xfId="0" applyNumberFormat="1" applyFont="1" applyFill="1" applyBorder="1"/>
    <xf numFmtId="0" fontId="115" fillId="0" borderId="0" xfId="0" applyFont="1" applyFill="1" applyBorder="1" applyAlignment="1">
      <alignment wrapText="1"/>
    </xf>
    <xf numFmtId="0" fontId="118" fillId="0" borderId="0" xfId="0" applyFont="1" applyFill="1" applyBorder="1"/>
    <xf numFmtId="0" fontId="115" fillId="0" borderId="0" xfId="0" applyFont="1" applyFill="1" applyBorder="1"/>
    <xf numFmtId="0" fontId="115" fillId="0" borderId="0" xfId="0" applyFont="1" applyFill="1" applyBorder="1"/>
    <xf numFmtId="0" fontId="115" fillId="0" borderId="0" xfId="0" applyFont="1" applyFill="1" applyBorder="1" applyAlignment="1">
      <alignment horizontal="left"/>
    </xf>
    <xf numFmtId="0" fontId="117" fillId="0" borderId="125" xfId="0" applyFont="1" applyFill="1" applyBorder="1" applyAlignment="1">
      <alignment horizontal="left" vertical="center" wrapText="1"/>
    </xf>
    <xf numFmtId="0" fontId="122" fillId="0" borderId="0" xfId="0" applyFont="1" applyFill="1" applyBorder="1"/>
    <xf numFmtId="49" fontId="105" fillId="0" borderId="94" xfId="0" applyNumberFormat="1" applyFont="1" applyFill="1" applyBorder="1" applyAlignment="1">
      <alignment horizontal="right" vertical="center"/>
    </xf>
    <xf numFmtId="0" fontId="123" fillId="0" borderId="0" xfId="0" applyFont="1" applyFill="1" applyBorder="1"/>
    <xf numFmtId="0" fontId="115" fillId="0" borderId="0" xfId="0" applyFont="1" applyFill="1" applyBorder="1" applyAlignment="1">
      <alignment horizontal="left" indent="1"/>
    </xf>
    <xf numFmtId="0" fontId="115" fillId="0" borderId="0" xfId="0" applyFont="1" applyFill="1" applyBorder="1" applyAlignment="1">
      <alignment horizontal="left" indent="2"/>
    </xf>
    <xf numFmtId="49" fontId="115" fillId="0" borderId="0" xfId="0" applyNumberFormat="1" applyFont="1" applyFill="1" applyBorder="1" applyAlignment="1">
      <alignment horizontal="left" indent="3"/>
    </xf>
    <xf numFmtId="49" fontId="115" fillId="0" borderId="0" xfId="0" applyNumberFormat="1" applyFont="1" applyFill="1" applyBorder="1" applyAlignment="1">
      <alignment horizontal="left" indent="1"/>
    </xf>
    <xf numFmtId="49" fontId="115" fillId="0" borderId="0" xfId="0" applyNumberFormat="1" applyFont="1" applyFill="1" applyBorder="1" applyAlignment="1">
      <alignment horizontal="left" wrapText="1" indent="2"/>
    </xf>
    <xf numFmtId="49" fontId="115" fillId="0" borderId="0" xfId="0" applyNumberFormat="1" applyFont="1" applyFill="1" applyBorder="1" applyAlignment="1">
      <alignment horizontal="left" wrapText="1" indent="3"/>
    </xf>
    <xf numFmtId="0" fontId="115" fillId="0" borderId="0" xfId="0" applyFont="1" applyFill="1" applyBorder="1" applyAlignment="1">
      <alignment horizontal="left" wrapText="1" indent="1"/>
    </xf>
    <xf numFmtId="0" fontId="115" fillId="0" borderId="0" xfId="0" applyFont="1" applyFill="1" applyBorder="1" applyAlignment="1">
      <alignment horizontal="left" vertical="top" wrapText="1"/>
    </xf>
    <xf numFmtId="193" fontId="7" fillId="3" borderId="109" xfId="5166" applyNumberFormat="1" applyFont="1" applyFill="1" applyBorder="1" applyAlignment="1" applyProtection="1">
      <alignment vertical="top" wrapText="1"/>
      <protection locked="0"/>
    </xf>
    <xf numFmtId="0" fontId="9" fillId="0" borderId="94" xfId="0" applyFont="1" applyFill="1" applyBorder="1" applyAlignment="1">
      <alignment horizontal="center" vertical="center" wrapText="1"/>
    </xf>
    <xf numFmtId="0" fontId="3" fillId="0" borderId="94" xfId="0" applyFont="1" applyFill="1" applyBorder="1" applyAlignment="1">
      <alignment horizontal="center" vertical="center"/>
    </xf>
    <xf numFmtId="0" fontId="127" fillId="3" borderId="94" xfId="10346" applyFont="1" applyFill="1" applyBorder="1" applyAlignment="1">
      <alignment horizontal="left" vertical="center" wrapText="1"/>
    </xf>
    <xf numFmtId="0" fontId="128" fillId="0" borderId="94" xfId="10346" applyFont="1" applyFill="1" applyBorder="1" applyAlignment="1">
      <alignment horizontal="left" vertical="center" wrapText="1" indent="1"/>
    </xf>
    <xf numFmtId="0" fontId="129" fillId="3" borderId="94" xfId="10346" applyFont="1" applyFill="1" applyBorder="1" applyAlignment="1">
      <alignment horizontal="left" vertical="center" wrapText="1"/>
    </xf>
    <xf numFmtId="0" fontId="128" fillId="3" borderId="94" xfId="10346" applyFont="1" applyFill="1" applyBorder="1" applyAlignment="1">
      <alignment horizontal="left" vertical="center" wrapText="1" indent="1"/>
    </xf>
    <xf numFmtId="0" fontId="127" fillId="0" borderId="132" xfId="0" applyFont="1" applyFill="1" applyBorder="1" applyAlignment="1">
      <alignment horizontal="left" vertical="center" wrapText="1"/>
    </xf>
    <xf numFmtId="0" fontId="129" fillId="0" borderId="132" xfId="0" applyFont="1" applyFill="1" applyBorder="1" applyAlignment="1">
      <alignment horizontal="left" vertical="center" wrapText="1"/>
    </xf>
    <xf numFmtId="0" fontId="130" fillId="3" borderId="132" xfId="0" applyFont="1" applyFill="1" applyBorder="1" applyAlignment="1">
      <alignment horizontal="left" vertical="center" wrapText="1" indent="1"/>
    </xf>
    <xf numFmtId="0" fontId="129" fillId="3" borderId="132" xfId="0" applyFont="1" applyFill="1" applyBorder="1" applyAlignment="1">
      <alignment horizontal="left" vertical="center" wrapText="1"/>
    </xf>
    <xf numFmtId="0" fontId="129" fillId="3" borderId="133" xfId="0" applyFont="1" applyFill="1" applyBorder="1" applyAlignment="1">
      <alignment horizontal="left" vertical="center" wrapText="1"/>
    </xf>
    <xf numFmtId="0" fontId="130" fillId="0" borderId="132" xfId="0" applyFont="1" applyFill="1" applyBorder="1" applyAlignment="1">
      <alignment horizontal="left" vertical="center" wrapText="1" indent="1"/>
    </xf>
    <xf numFmtId="0" fontId="130" fillId="0" borderId="94" xfId="10346" applyFont="1" applyFill="1" applyBorder="1" applyAlignment="1">
      <alignment horizontal="left" vertical="center" wrapText="1" indent="1"/>
    </xf>
    <xf numFmtId="0" fontId="129" fillId="0" borderId="94" xfId="10346" applyFont="1" applyFill="1" applyBorder="1" applyAlignment="1">
      <alignment horizontal="left" vertical="center" wrapText="1"/>
    </xf>
    <xf numFmtId="0" fontId="131" fillId="0" borderId="94" xfId="10346" applyFont="1" applyFill="1" applyBorder="1" applyAlignment="1">
      <alignment horizontal="center" vertical="center" wrapText="1"/>
    </xf>
    <xf numFmtId="0" fontId="129" fillId="3" borderId="134" xfId="0" applyFont="1" applyFill="1" applyBorder="1" applyAlignment="1">
      <alignment horizontal="left" vertical="center" wrapText="1"/>
    </xf>
    <xf numFmtId="0" fontId="128" fillId="3" borderId="135" xfId="10346" applyFont="1" applyFill="1" applyBorder="1" applyAlignment="1">
      <alignment horizontal="left" vertical="center" wrapText="1" indent="1"/>
    </xf>
    <xf numFmtId="0" fontId="128" fillId="3" borderId="132" xfId="0" applyFont="1" applyFill="1" applyBorder="1" applyAlignment="1">
      <alignment horizontal="left" vertical="center" wrapText="1" indent="1"/>
    </xf>
    <xf numFmtId="0" fontId="128" fillId="0" borderId="135" xfId="10346" applyFont="1" applyFill="1" applyBorder="1" applyAlignment="1">
      <alignment horizontal="left" vertical="center" wrapText="1" indent="1"/>
    </xf>
    <xf numFmtId="0" fontId="129" fillId="0" borderId="132" xfId="0" applyFont="1" applyFill="1" applyBorder="1" applyAlignment="1">
      <alignment horizontal="left" vertical="center" wrapText="1"/>
    </xf>
    <xf numFmtId="0" fontId="128" fillId="0" borderId="132" xfId="0" applyFont="1" applyFill="1" applyBorder="1" applyAlignment="1">
      <alignment horizontal="left" vertical="center" wrapText="1" indent="1"/>
    </xf>
    <xf numFmtId="0" fontId="128" fillId="0" borderId="133" xfId="0" applyFont="1" applyFill="1" applyBorder="1" applyAlignment="1">
      <alignment horizontal="left" vertical="center" wrapText="1" indent="1"/>
    </xf>
    <xf numFmtId="0" fontId="129" fillId="0" borderId="135" xfId="10346" applyFont="1" applyFill="1" applyBorder="1" applyAlignment="1">
      <alignment horizontal="left" vertical="center" wrapText="1"/>
    </xf>
    <xf numFmtId="0" fontId="129" fillId="3" borderId="135" xfId="10346" applyFont="1" applyFill="1" applyBorder="1" applyAlignment="1">
      <alignment horizontal="left" vertical="center" wrapText="1"/>
    </xf>
    <xf numFmtId="0" fontId="131" fillId="0" borderId="135" xfId="10346" applyFont="1" applyFill="1" applyBorder="1" applyAlignment="1">
      <alignment horizontal="center" vertical="center" wrapText="1"/>
    </xf>
    <xf numFmtId="0" fontId="129" fillId="0" borderId="135" xfId="10346" applyFont="1" applyFill="1" applyBorder="1" applyAlignment="1">
      <alignment horizontal="left" vertical="center" wrapText="1"/>
    </xf>
    <xf numFmtId="0" fontId="128" fillId="0" borderId="132" xfId="0" applyFont="1" applyFill="1" applyBorder="1" applyAlignment="1">
      <alignment horizontal="left" vertical="center" wrapText="1" indent="1"/>
    </xf>
    <xf numFmtId="0" fontId="132" fillId="0" borderId="135" xfId="0" applyFont="1" applyFill="1" applyBorder="1" applyAlignment="1">
      <alignment horizontal="left"/>
    </xf>
    <xf numFmtId="0" fontId="129" fillId="0" borderId="135" xfId="0" applyFont="1" applyFill="1" applyBorder="1" applyAlignment="1">
      <alignment horizontal="left" vertical="center" wrapText="1"/>
    </xf>
    <xf numFmtId="0" fontId="0" fillId="0" borderId="0" xfId="0" applyFont="1" applyFill="1" applyBorder="1" applyAlignment="1">
      <alignment horizontal="left" vertical="center"/>
    </xf>
    <xf numFmtId="0" fontId="9" fillId="0" borderId="135" xfId="0" applyFont="1" applyFill="1" applyBorder="1" applyAlignment="1">
      <alignment horizontal="center" vertical="center" wrapText="1"/>
    </xf>
    <xf numFmtId="0" fontId="129" fillId="0" borderId="140" xfId="0" applyFont="1" applyFill="1" applyBorder="1" applyAlignment="1">
      <alignment horizontal="justify" vertical="center" wrapText="1"/>
    </xf>
    <xf numFmtId="0" fontId="128" fillId="0" borderId="134" xfId="0" applyFont="1" applyFill="1" applyBorder="1" applyAlignment="1">
      <alignment horizontal="left" vertical="center" wrapText="1" indent="1"/>
    </xf>
    <xf numFmtId="0" fontId="128" fillId="0" borderId="133" xfId="0" applyFont="1" applyFill="1" applyBorder="1" applyAlignment="1">
      <alignment horizontal="left" vertical="center" wrapText="1" indent="1"/>
    </xf>
    <xf numFmtId="0" fontId="129" fillId="0" borderId="132" xfId="0" applyFont="1" applyFill="1" applyBorder="1" applyAlignment="1">
      <alignment horizontal="justify" vertical="center" wrapText="1"/>
    </xf>
    <xf numFmtId="0" fontId="127" fillId="0" borderId="132" xfId="0" applyFont="1" applyFill="1" applyBorder="1" applyAlignment="1">
      <alignment horizontal="justify" vertical="center" wrapText="1"/>
    </xf>
    <xf numFmtId="0" fontId="129" fillId="3" borderId="132" xfId="0" applyFont="1" applyFill="1" applyBorder="1" applyAlignment="1">
      <alignment horizontal="justify" vertical="center" wrapText="1"/>
    </xf>
    <xf numFmtId="0" fontId="129" fillId="0" borderId="133" xfId="0" applyFont="1" applyFill="1" applyBorder="1" applyAlignment="1">
      <alignment horizontal="justify" vertical="center" wrapText="1"/>
    </xf>
    <xf numFmtId="0" fontId="129" fillId="0" borderId="134" xfId="0" applyFont="1" applyFill="1" applyBorder="1" applyAlignment="1">
      <alignment horizontal="justify" vertical="center" wrapText="1"/>
    </xf>
    <xf numFmtId="0" fontId="129" fillId="0" borderId="135" xfId="10346" applyFont="1" applyFill="1" applyBorder="1" applyAlignment="1">
      <alignment horizontal="justify" vertical="center" wrapText="1"/>
    </xf>
    <xf numFmtId="0" fontId="130" fillId="0" borderId="126" xfId="0" applyFont="1" applyFill="1" applyBorder="1" applyAlignment="1">
      <alignment horizontal="left" vertical="center" wrapText="1" indent="1"/>
    </xf>
    <xf numFmtId="0" fontId="127" fillId="0" borderId="132" xfId="0" applyFont="1" applyFill="1" applyBorder="1" applyAlignment="1">
      <alignment vertical="center" wrapText="1"/>
    </xf>
    <xf numFmtId="0" fontId="129" fillId="0" borderId="132" xfId="0" applyFont="1" applyFill="1" applyBorder="1" applyAlignment="1">
      <alignment vertical="center" wrapText="1"/>
    </xf>
    <xf numFmtId="0" fontId="129" fillId="0" borderId="135" xfId="10346" applyFont="1" applyFill="1" applyBorder="1" applyAlignment="1">
      <alignment vertical="center" wrapText="1"/>
    </xf>
    <xf numFmtId="0" fontId="9" fillId="0" borderId="109" xfId="0" applyFont="1" applyFill="1" applyBorder="1" applyAlignment="1">
      <alignment horizontal="center" vertical="center" wrapText="1"/>
    </xf>
    <xf numFmtId="0" fontId="0" fillId="0" borderId="135" xfId="0" applyFont="1" applyFill="1" applyBorder="1" applyAlignment="1">
      <alignment horizontal="center"/>
    </xf>
    <xf numFmtId="193" fontId="9" fillId="0" borderId="135" xfId="0" applyNumberFormat="1" applyFont="1" applyFill="1" applyBorder="1" applyAlignment="1">
      <alignment horizontal="right"/>
    </xf>
    <xf numFmtId="193" fontId="9" fillId="36" borderId="135" xfId="0" applyNumberFormat="1" applyFont="1" applyFill="1" applyBorder="1" applyAlignment="1">
      <alignment horizontal="right"/>
    </xf>
    <xf numFmtId="193" fontId="9" fillId="36" borderId="109" xfId="0" applyNumberFormat="1" applyFont="1" applyFill="1" applyBorder="1" applyAlignment="1">
      <alignment horizontal="right"/>
    </xf>
    <xf numFmtId="0" fontId="15" fillId="0" borderId="135" xfId="0" applyFont="1" applyFill="1" applyBorder="1" applyAlignment="1">
      <alignment vertical="center" wrapText="1"/>
    </xf>
    <xf numFmtId="0" fontId="7" fillId="0" borderId="135" xfId="0" applyFont="1" applyFill="1" applyBorder="1" applyAlignment="1">
      <alignment horizontal="left" vertical="center" wrapText="1" indent="1"/>
    </xf>
    <xf numFmtId="0" fontId="3" fillId="0" borderId="135" xfId="0" applyFont="1" applyFill="1" applyBorder="1" applyAlignment="1">
      <alignment vertical="center"/>
    </xf>
    <xf numFmtId="0" fontId="133" fillId="0" borderId="135" xfId="0" applyFont="1" applyFill="1" applyBorder="1" applyAlignment="1" applyProtection="1">
      <alignment horizontal="left" vertical="center" indent="1"/>
      <protection locked="0"/>
    </xf>
    <xf numFmtId="0" fontId="134" fillId="0" borderId="135" xfId="0" applyFont="1" applyFill="1" applyBorder="1" applyAlignment="1" applyProtection="1">
      <alignment horizontal="left" vertical="center" indent="3"/>
      <protection locked="0"/>
    </xf>
    <xf numFmtId="0" fontId="135" fillId="0" borderId="135" xfId="0" applyFont="1" applyFill="1" applyBorder="1" applyAlignment="1" applyProtection="1">
      <alignment horizontal="left" vertical="center" indent="3"/>
      <protection locked="0"/>
    </xf>
    <xf numFmtId="0" fontId="3" fillId="0" borderId="135" xfId="0" applyFont="1" applyFill="1" applyBorder="1" applyAlignment="1">
      <alignment vertical="center"/>
    </xf>
    <xf numFmtId="0" fontId="3" fillId="0" borderId="135"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5" fillId="0" borderId="135" xfId="0" applyNumberFormat="1" applyFont="1" applyFill="1" applyBorder="1" applyAlignment="1">
      <alignment horizontal="right" vertical="center"/>
    </xf>
    <xf numFmtId="0" fontId="0" fillId="0" borderId="135" xfId="0" applyFont="1" applyFill="1" applyBorder="1" applyAlignment="1">
      <alignment horizontal="center" vertical="center"/>
    </xf>
    <xf numFmtId="0" fontId="0" fillId="0" borderId="139" xfId="0" applyFont="1" applyFill="1" applyBorder="1" applyAlignment="1">
      <alignment horizontal="center"/>
    </xf>
    <xf numFmtId="0" fontId="128" fillId="0" borderId="139" xfId="10346" applyFont="1" applyFill="1" applyBorder="1" applyAlignment="1">
      <alignment horizontal="left" vertical="center" wrapText="1" indent="1"/>
    </xf>
    <xf numFmtId="0" fontId="128" fillId="3" borderId="135" xfId="0"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28" fillId="0" borderId="135" xfId="0" applyFont="1" applyFill="1" applyBorder="1" applyAlignment="1">
      <alignment horizontal="left" vertical="center" wrapText="1" indent="1"/>
    </xf>
    <xf numFmtId="0" fontId="128" fillId="0" borderId="135" xfId="0"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5" xfId="0" applyFont="1" applyFill="1" applyBorder="1" applyAlignment="1">
      <alignment horizontal="left" vertical="center" wrapText="1" indent="1"/>
    </xf>
    <xf numFmtId="167" fontId="21" fillId="0" borderId="52" xfId="0" applyNumberFormat="1" applyFont="1" applyFill="1" applyBorder="1" applyAlignment="1">
      <alignment horizontal="center"/>
    </xf>
    <xf numFmtId="167" fontId="18" fillId="0" borderId="54" xfId="0" applyNumberFormat="1" applyFont="1" applyFill="1" applyBorder="1" applyAlignment="1">
      <alignment horizontal="center"/>
    </xf>
    <xf numFmtId="0" fontId="118" fillId="0" borderId="135" xfId="0" applyFont="1" applyFill="1" applyBorder="1"/>
    <xf numFmtId="0" fontId="119" fillId="3" borderId="135" xfId="17467" applyFont="1" applyFill="1" applyBorder="1" applyAlignment="1" applyProtection="1">
      <alignment horizontal="left" vertical="center" wrapText="1"/>
      <protection locked="0"/>
    </xf>
    <xf numFmtId="0" fontId="119" fillId="0" borderId="135" xfId="17467" applyFont="1" applyFill="1" applyBorder="1" applyAlignment="1" applyProtection="1">
      <alignment horizontal="left" vertical="center" wrapText="1"/>
      <protection locked="0"/>
    </xf>
    <xf numFmtId="0" fontId="118" fillId="0" borderId="135" xfId="0" applyFont="1" applyFill="1" applyBorder="1" applyAlignment="1">
      <alignment horizontal="center" vertical="center" wrapText="1"/>
    </xf>
    <xf numFmtId="0" fontId="118" fillId="0" borderId="135" xfId="0" applyFont="1" applyFill="1" applyBorder="1" applyAlignment="1">
      <alignment horizontal="center" vertical="center" wrapText="1"/>
    </xf>
    <xf numFmtId="166" fontId="114" fillId="36" borderId="143" xfId="1077" applyNumberFormat="1" applyFont="1" applyFill="1" applyBorder="1"/>
    <xf numFmtId="0" fontId="114" fillId="0" borderId="143" xfId="0" applyFont="1" applyFill="1" applyBorder="1"/>
    <xf numFmtId="0" fontId="114" fillId="0" borderId="143" xfId="0" applyFont="1" applyFill="1" applyBorder="1"/>
    <xf numFmtId="0" fontId="114" fillId="0" borderId="143" xfId="0" applyFont="1" applyFill="1" applyBorder="1" applyAlignment="1">
      <alignment horizontal="left" indent="8"/>
    </xf>
    <xf numFmtId="0" fontId="114" fillId="0" borderId="143" xfId="0" applyFont="1" applyFill="1" applyBorder="1" applyAlignment="1">
      <alignment wrapText="1"/>
    </xf>
    <xf numFmtId="0" fontId="117" fillId="0" borderId="143" xfId="0" applyFont="1" applyFill="1" applyBorder="1"/>
    <xf numFmtId="49" fontId="120" fillId="0" borderId="143" xfId="11119" applyNumberFormat="1" applyFont="1" applyFill="1" applyBorder="1" applyAlignment="1" applyProtection="1">
      <alignment horizontal="right" vertical="center" wrapText="1"/>
      <protection locked="0"/>
    </xf>
    <xf numFmtId="49" fontId="119" fillId="3" borderId="143" xfId="11119" applyNumberFormat="1" applyFont="1" applyFill="1" applyBorder="1" applyAlignment="1" applyProtection="1">
      <alignment horizontal="right" vertical="center" wrapText="1"/>
      <protection locked="0"/>
    </xf>
    <xf numFmtId="49" fontId="119" fillId="0" borderId="143" xfId="11119" applyNumberFormat="1" applyFont="1" applyFill="1" applyBorder="1" applyAlignment="1" applyProtection="1">
      <alignment horizontal="right" vertical="center" wrapText="1"/>
      <protection locked="0"/>
    </xf>
    <xf numFmtId="0" fontId="114" fillId="0" borderId="143" xfId="0" applyFont="1" applyFill="1" applyBorder="1" applyAlignment="1">
      <alignment horizontal="center" vertical="center" wrapText="1"/>
    </xf>
    <xf numFmtId="0" fontId="114" fillId="0" borderId="144" xfId="0" applyFont="1" applyFill="1" applyBorder="1" applyAlignment="1">
      <alignment horizontal="center" vertical="center" wrapText="1"/>
    </xf>
    <xf numFmtId="0" fontId="114" fillId="0" borderId="143" xfId="0" applyFont="1" applyFill="1" applyBorder="1" applyAlignment="1">
      <alignment horizontal="center" vertical="center"/>
    </xf>
    <xf numFmtId="0" fontId="114" fillId="0" borderId="0" xfId="0" applyFont="1" applyFill="1" applyBorder="1"/>
    <xf numFmtId="0" fontId="114" fillId="0" borderId="0" xfId="0" applyFont="1" applyFill="1" applyBorder="1" applyAlignment="1">
      <alignment wrapText="1"/>
    </xf>
    <xf numFmtId="14" fontId="114" fillId="0" borderId="0" xfId="0" applyNumberFormat="1" applyFont="1" applyFill="1" applyBorder="1"/>
    <xf numFmtId="0" fontId="117" fillId="0" borderId="143" xfId="0" applyFont="1" applyFill="1" applyBorder="1"/>
    <xf numFmtId="0" fontId="114" fillId="0" borderId="143" xfId="0" applyFont="1" applyFill="1" applyBorder="1" applyAlignment="1">
      <alignment horizontal="left" vertical="center" wrapText="1"/>
    </xf>
    <xf numFmtId="0" fontId="117" fillId="0" borderId="143" xfId="0" applyFont="1" applyFill="1" applyBorder="1" applyAlignment="1">
      <alignment horizontal="left" wrapText="1" indent="1"/>
    </xf>
    <xf numFmtId="0" fontId="117" fillId="0" borderId="143" xfId="0" applyFont="1" applyFill="1" applyBorder="1" applyAlignment="1">
      <alignment horizontal="left" vertical="center" indent="1"/>
    </xf>
    <xf numFmtId="0" fontId="114" fillId="0" borderId="143" xfId="0" applyFont="1" applyFill="1" applyBorder="1" applyAlignment="1">
      <alignment horizontal="left" wrapText="1" indent="1"/>
    </xf>
    <xf numFmtId="0" fontId="114" fillId="0" borderId="143" xfId="0" applyFont="1" applyFill="1" applyBorder="1" applyAlignment="1">
      <alignment horizontal="left" indent="1"/>
    </xf>
    <xf numFmtId="0" fontId="114" fillId="0" borderId="143" xfId="0" applyFont="1" applyFill="1" applyBorder="1" applyAlignment="1">
      <alignment horizontal="left" wrapText="1" indent="4"/>
    </xf>
    <xf numFmtId="0" fontId="114" fillId="0" borderId="143" xfId="0" applyFont="1" applyFill="1" applyBorder="1" applyAlignment="1">
      <alignment horizontal="left" indent="3"/>
    </xf>
    <xf numFmtId="0" fontId="117" fillId="0" borderId="143" xfId="0" applyFont="1" applyFill="1" applyBorder="1" applyAlignment="1">
      <alignment horizontal="left" indent="1"/>
    </xf>
    <xf numFmtId="0" fontId="118" fillId="0" borderId="143" xfId="0" applyFont="1" applyFill="1" applyBorder="1" applyAlignment="1">
      <alignment horizontal="center" vertical="center" wrapText="1"/>
    </xf>
    <xf numFmtId="0" fontId="114" fillId="80" borderId="143" xfId="0" applyFont="1" applyFill="1" applyBorder="1"/>
    <xf numFmtId="0" fontId="117" fillId="0" borderId="5" xfId="0" applyFont="1" applyFill="1" applyBorder="1"/>
    <xf numFmtId="0" fontId="114" fillId="0" borderId="143" xfId="0" applyFont="1" applyFill="1" applyBorder="1" applyAlignment="1">
      <alignment horizontal="left" wrapText="1" indent="2"/>
    </xf>
    <xf numFmtId="0" fontId="114" fillId="0" borderId="143" xfId="0" applyFont="1" applyFill="1" applyBorder="1" applyAlignment="1">
      <alignment horizontal="left" wrapText="1"/>
    </xf>
    <xf numFmtId="0" fontId="114" fillId="0" borderId="0" xfId="0" applyFont="1" applyFill="1" applyBorder="1"/>
    <xf numFmtId="0" fontId="114" fillId="0" borderId="143" xfId="0" applyFont="1" applyFill="1" applyBorder="1" applyAlignment="1">
      <alignment horizontal="left" indent="1"/>
    </xf>
    <xf numFmtId="0" fontId="114" fillId="0" borderId="143" xfId="0" applyFont="1" applyFill="1" applyBorder="1" applyAlignment="1">
      <alignment horizontal="center"/>
    </xf>
    <xf numFmtId="0" fontId="114" fillId="0" borderId="0" xfId="0" applyFont="1" applyFill="1" applyBorder="1" applyAlignment="1">
      <alignment horizontal="center" vertical="center"/>
    </xf>
    <xf numFmtId="0" fontId="114" fillId="0" borderId="143" xfId="0" applyFont="1" applyFill="1" applyBorder="1" applyAlignment="1">
      <alignment horizontal="center" vertical="center" wrapText="1"/>
    </xf>
    <xf numFmtId="0" fontId="114" fillId="0" borderId="5" xfId="0" applyFont="1" applyFill="1" applyBorder="1" applyAlignment="1">
      <alignment horizontal="center" vertical="center" wrapText="1"/>
    </xf>
    <xf numFmtId="0" fontId="114" fillId="0" borderId="9" xfId="0" applyFont="1" applyFill="1" applyBorder="1" applyAlignment="1">
      <alignment horizontal="center" vertical="center" wrapText="1"/>
    </xf>
    <xf numFmtId="0" fontId="114" fillId="0" borderId="49" xfId="0" applyFont="1" applyFill="1" applyBorder="1" applyAlignment="1">
      <alignment wrapText="1"/>
    </xf>
    <xf numFmtId="0" fontId="114" fillId="0" borderId="5" xfId="0" applyFont="1" applyFill="1" applyBorder="1" applyAlignment="1">
      <alignment wrapText="1"/>
    </xf>
    <xf numFmtId="0" fontId="114" fillId="0" borderId="0" xfId="0" applyFont="1" applyFill="1" applyBorder="1" applyAlignment="1">
      <alignment horizontal="center" vertical="center" wrapText="1"/>
    </xf>
    <xf numFmtId="0" fontId="114" fillId="0" borderId="142" xfId="0" applyFont="1" applyFill="1" applyBorder="1" applyAlignment="1">
      <alignment horizontal="center" vertical="center" wrapText="1"/>
    </xf>
    <xf numFmtId="0" fontId="114" fillId="0" borderId="0" xfId="0" applyFont="1" applyFill="1" applyBorder="1" applyAlignment="1">
      <alignment horizontal="center" vertical="center" wrapText="1"/>
    </xf>
    <xf numFmtId="0" fontId="114" fillId="0" borderId="145" xfId="0" applyFont="1" applyFill="1" applyBorder="1" applyAlignment="1">
      <alignment horizontal="center" vertical="center" wrapText="1"/>
    </xf>
    <xf numFmtId="0" fontId="114" fillId="0" borderId="141" xfId="0" applyFont="1" applyFill="1" applyBorder="1" applyAlignment="1">
      <alignment horizontal="center" vertical="center" wrapText="1"/>
    </xf>
    <xf numFmtId="0" fontId="114" fillId="0" borderId="0" xfId="0" applyFont="1" applyFill="1" applyBorder="1"/>
    <xf numFmtId="0" fontId="114" fillId="0" borderId="0" xfId="0" applyFont="1" applyFill="1" applyBorder="1" applyAlignment="1">
      <alignment wrapText="1"/>
    </xf>
    <xf numFmtId="0" fontId="114" fillId="0" borderId="0" xfId="0" applyFont="1" applyFill="1" applyBorder="1" applyAlignment="1">
      <alignment horizontal="center" vertical="center"/>
    </xf>
    <xf numFmtId="0" fontId="114" fillId="0" borderId="0" xfId="0" applyFont="1" applyFill="1" applyBorder="1" applyAlignment="1">
      <alignment horizontal="left"/>
    </xf>
    <xf numFmtId="0" fontId="117" fillId="0" borderId="143" xfId="0" applyFont="1" applyFill="1" applyBorder="1" applyAlignment="1">
      <alignment horizontal="left" vertical="center" wrapText="1"/>
    </xf>
    <xf numFmtId="0" fontId="114" fillId="0" borderId="143" xfId="0" applyFont="1" applyFill="1" applyBorder="1" applyAlignment="1">
      <alignment horizontal="center" vertical="center" textRotation="90" wrapText="1"/>
    </xf>
    <xf numFmtId="0" fontId="114" fillId="0" borderId="5" xfId="0" applyFont="1" applyFill="1" applyBorder="1" applyAlignment="1">
      <alignment horizontal="center" vertical="center" wrapText="1"/>
    </xf>
    <xf numFmtId="0" fontId="9" fillId="0" borderId="0" xfId="0" applyFont="1" applyFill="1" applyBorder="1" applyAlignment="1">
      <alignment wrapText="1"/>
    </xf>
    <xf numFmtId="0" fontId="119" fillId="0" borderId="143" xfId="0" applyFont="1" applyFill="1" applyBorder="1"/>
    <xf numFmtId="0" fontId="119" fillId="0" borderId="0" xfId="0" applyFont="1" applyFill="1" applyBorder="1" applyAlignment="1">
      <alignment horizontal="center" vertical="center"/>
    </xf>
    <xf numFmtId="0" fontId="119" fillId="0" borderId="0" xfId="0" applyFont="1" applyFill="1" applyBorder="1"/>
    <xf numFmtId="0" fontId="136" fillId="0" borderId="0" xfId="0" applyFont="1" applyFill="1" applyBorder="1"/>
    <xf numFmtId="0" fontId="114" fillId="0" borderId="130" xfId="0" applyFont="1" applyFill="1" applyBorder="1" applyAlignment="1">
      <alignment horizontal="left" vertical="center" wrapText="1" indent="1" readingOrder="1"/>
    </xf>
    <xf numFmtId="0" fontId="119" fillId="0" borderId="143" xfId="0" applyFont="1" applyFill="1" applyBorder="1" applyAlignment="1">
      <alignment horizontal="left" indent="3"/>
    </xf>
    <xf numFmtId="0" fontId="117" fillId="0" borderId="143" xfId="0" applyFont="1" applyFill="1" applyBorder="1" applyAlignment="1">
      <alignment vertical="center" wrapText="1" readingOrder="1"/>
    </xf>
    <xf numFmtId="0" fontId="119" fillId="0" borderId="143" xfId="0" applyFont="1" applyFill="1" applyBorder="1" applyAlignment="1">
      <alignment horizontal="left" indent="2"/>
    </xf>
    <xf numFmtId="0" fontId="119" fillId="0" borderId="144" xfId="0" applyFont="1" applyFill="1" applyBorder="1"/>
    <xf numFmtId="0" fontId="114" fillId="0" borderId="131" xfId="0" applyFont="1" applyFill="1" applyBorder="1" applyAlignment="1">
      <alignment vertical="center" wrapText="1" readingOrder="1"/>
    </xf>
    <xf numFmtId="0" fontId="119" fillId="0" borderId="144" xfId="0" applyFont="1" applyFill="1" applyBorder="1" applyAlignment="1">
      <alignment horizontal="left" indent="2"/>
    </xf>
    <xf numFmtId="0" fontId="114" fillId="0" borderId="130" xfId="0" applyFont="1" applyFill="1" applyBorder="1" applyAlignment="1">
      <alignment vertical="center" wrapText="1" readingOrder="1"/>
    </xf>
    <xf numFmtId="0" fontId="119" fillId="0" borderId="143" xfId="0" applyFont="1" applyFill="1" applyBorder="1" applyAlignment="1">
      <alignment horizontal="left" indent="2"/>
    </xf>
    <xf numFmtId="0" fontId="114" fillId="0" borderId="129" xfId="0" applyFont="1" applyFill="1" applyBorder="1" applyAlignment="1">
      <alignment vertical="center" wrapText="1" readingOrder="1"/>
    </xf>
    <xf numFmtId="0" fontId="136" fillId="0" borderId="5" xfId="0" applyFont="1" applyFill="1" applyBorder="1"/>
    <xf numFmtId="0" fontId="105" fillId="0" borderId="143" xfId="0" applyFont="1" applyFill="1" applyBorder="1" applyAlignment="1">
      <alignment vertical="center" wrapText="1"/>
    </xf>
    <xf numFmtId="0" fontId="105" fillId="0" borderId="143" xfId="0" applyFont="1" applyFill="1" applyBorder="1" applyAlignment="1">
      <alignment horizontal="left" vertical="center" wrapText="1"/>
    </xf>
    <xf numFmtId="0" fontId="105" fillId="0" borderId="143" xfId="0" applyFont="1" applyFill="1" applyBorder="1" applyAlignment="1">
      <alignment horizontal="left" indent="2"/>
    </xf>
    <xf numFmtId="0" fontId="105" fillId="0" borderId="143" xfId="0" applyFont="1" applyFill="1" applyBorder="1" applyAlignment="1">
      <alignment vertical="center" wrapText="1"/>
    </xf>
    <xf numFmtId="0" fontId="105" fillId="0" borderId="143" xfId="0" applyFont="1" applyFill="1" applyBorder="1" applyAlignment="1">
      <alignment horizontal="left" vertical="center" indent="1"/>
    </xf>
    <xf numFmtId="0" fontId="105" fillId="0" borderId="143" xfId="0" applyFont="1" applyFill="1" applyBorder="1" applyAlignment="1">
      <alignment horizontal="left" vertical="center" wrapText="1" indent="1"/>
    </xf>
    <xf numFmtId="0" fontId="105" fillId="0" borderId="143" xfId="0" applyFont="1" applyFill="1" applyBorder="1" applyAlignment="1">
      <alignment horizontal="right" vertical="center"/>
    </xf>
    <xf numFmtId="49" fontId="105" fillId="0" borderId="143" xfId="0" applyNumberFormat="1" applyFont="1" applyFill="1" applyBorder="1" applyAlignment="1">
      <alignment horizontal="right" vertical="center"/>
    </xf>
    <xf numFmtId="0" fontId="105" fillId="0" borderId="144" xfId="0" applyFont="1" applyFill="1" applyBorder="1" applyAlignment="1">
      <alignment horizontal="left" vertical="top" wrapText="1"/>
    </xf>
    <xf numFmtId="49" fontId="105" fillId="0" borderId="143" xfId="0" applyNumberFormat="1" applyFont="1" applyFill="1" applyBorder="1" applyAlignment="1">
      <alignment vertical="top" wrapText="1"/>
    </xf>
    <xf numFmtId="49" fontId="105" fillId="0" borderId="143" xfId="0" applyNumberFormat="1" applyFont="1" applyFill="1" applyBorder="1" applyAlignment="1">
      <alignment horizontal="left" vertical="top" wrapText="1" indent="2"/>
    </xf>
    <xf numFmtId="49" fontId="105" fillId="0" borderId="143" xfId="0" applyNumberFormat="1" applyFont="1" applyFill="1" applyBorder="1" applyAlignment="1">
      <alignment horizontal="left" vertical="center" wrapText="1" indent="3"/>
    </xf>
    <xf numFmtId="49" fontId="105" fillId="0" borderId="143" xfId="0" applyNumberFormat="1" applyFont="1" applyFill="1" applyBorder="1" applyAlignment="1">
      <alignment horizontal="left" wrapText="1" indent="2"/>
    </xf>
    <xf numFmtId="49" fontId="105" fillId="0" borderId="143" xfId="0" applyNumberFormat="1" applyFont="1" applyFill="1" applyBorder="1" applyAlignment="1">
      <alignment horizontal="left" vertical="top" wrapText="1"/>
    </xf>
    <xf numFmtId="49" fontId="105" fillId="0" borderId="143" xfId="0" applyNumberFormat="1" applyFont="1" applyFill="1" applyBorder="1" applyAlignment="1">
      <alignment horizontal="left" wrapText="1" indent="3"/>
    </xf>
    <xf numFmtId="49" fontId="105" fillId="0" borderId="143" xfId="0" applyNumberFormat="1" applyFont="1" applyFill="1" applyBorder="1" applyAlignment="1">
      <alignment vertical="center"/>
    </xf>
    <xf numFmtId="0" fontId="105" fillId="0" borderId="143" xfId="0" applyFont="1" applyFill="1" applyBorder="1" applyAlignment="1">
      <alignment horizontal="left" vertical="center" wrapText="1"/>
    </xf>
    <xf numFmtId="49" fontId="105" fillId="0" borderId="143" xfId="0" applyNumberFormat="1" applyFont="1" applyFill="1" applyBorder="1" applyAlignment="1">
      <alignment horizontal="left" indent="3"/>
    </xf>
    <xf numFmtId="0" fontId="105" fillId="0" borderId="143" xfId="0" applyFont="1" applyFill="1" applyBorder="1" applyAlignment="1">
      <alignment horizontal="left" indent="1"/>
    </xf>
    <xf numFmtId="0" fontId="105" fillId="0" borderId="143" xfId="0" applyFont="1" applyFill="1" applyBorder="1" applyAlignment="1">
      <alignment horizontal="left" vertical="center" wrapText="1"/>
    </xf>
    <xf numFmtId="0" fontId="105" fillId="0" borderId="143" xfId="0" applyFont="1" applyFill="1" applyBorder="1" applyAlignment="1">
      <alignment horizontal="left" wrapText="1" indent="2"/>
    </xf>
    <xf numFmtId="0" fontId="105" fillId="0" borderId="143" xfId="0" applyFont="1" applyFill="1" applyBorder="1" applyAlignment="1">
      <alignment horizontal="left" vertical="top" wrapText="1"/>
    </xf>
    <xf numFmtId="0" fontId="104" fillId="0" borderId="5" xfId="0" applyFont="1" applyFill="1" applyBorder="1" applyAlignment="1">
      <alignment wrapText="1"/>
    </xf>
    <xf numFmtId="0" fontId="105" fillId="0" borderId="143" xfId="0" applyFont="1" applyFill="1" applyBorder="1" applyAlignment="1">
      <alignment horizontal="left" vertical="top" wrapText="1" indent="2"/>
    </xf>
    <xf numFmtId="0" fontId="105" fillId="0" borderId="143" xfId="0" applyFont="1" applyFill="1" applyBorder="1" applyAlignment="1">
      <alignment horizontal="left" wrapText="1"/>
    </xf>
    <xf numFmtId="0" fontId="105" fillId="0" borderId="143" xfId="12857" applyFont="1" applyFill="1" applyBorder="1" applyAlignment="1">
      <alignment horizontal="left" vertical="center" wrapText="1" indent="2"/>
    </xf>
    <xf numFmtId="0" fontId="105" fillId="0" borderId="143" xfId="0" applyFont="1" applyFill="1" applyBorder="1" applyAlignment="1">
      <alignment horizontal="left" wrapText="1" indent="2"/>
    </xf>
    <xf numFmtId="0" fontId="105" fillId="0" borderId="143" xfId="0" applyFont="1" applyFill="1" applyBorder="1" applyAlignment="1">
      <alignment wrapText="1"/>
    </xf>
    <xf numFmtId="0" fontId="105" fillId="0" borderId="143" xfId="0" applyFont="1" applyFill="1" applyBorder="1"/>
    <xf numFmtId="0" fontId="105" fillId="0" borderId="143" xfId="12857" applyFont="1" applyFill="1" applyBorder="1" applyAlignment="1">
      <alignment horizontal="left" vertical="center" wrapText="1"/>
    </xf>
    <xf numFmtId="0" fontId="104" fillId="0" borderId="143" xfId="0" applyFont="1" applyFill="1" applyBorder="1" applyAlignment="1">
      <alignment wrapText="1"/>
    </xf>
    <xf numFmtId="0" fontId="105" fillId="0" borderId="145" xfId="0" applyFont="1" applyFill="1" applyBorder="1" applyAlignment="1">
      <alignment horizontal="left" vertical="center" wrapText="1"/>
    </xf>
    <xf numFmtId="0" fontId="105" fillId="3" borderId="143" xfId="11119" applyFont="1" applyFill="1" applyBorder="1" applyAlignment="1" applyProtection="1">
      <alignment horizontal="right" vertical="center"/>
      <protection locked="0"/>
    </xf>
    <xf numFmtId="2" fontId="105" fillId="3" borderId="143" xfId="11119" applyNumberFormat="1" applyFont="1" applyFill="1" applyBorder="1" applyAlignment="1" applyProtection="1">
      <alignment horizontal="right" vertical="center"/>
      <protection locked="0"/>
    </xf>
    <xf numFmtId="0" fontId="105" fillId="0" borderId="143" xfId="0" applyFont="1" applyFill="1" applyBorder="1" applyAlignment="1">
      <alignment vertical="center"/>
    </xf>
    <xf numFmtId="0" fontId="105" fillId="0" borderId="145" xfId="17467" applyFont="1" applyFill="1" applyBorder="1" applyAlignment="1" applyProtection="1">
      <alignment horizontal="left" vertical="top" wrapText="1"/>
      <protection locked="0"/>
    </xf>
    <xf numFmtId="0" fontId="105" fillId="0" borderId="146" xfId="17467" applyFont="1" applyFill="1" applyBorder="1" applyAlignment="1" applyProtection="1">
      <alignment horizontal="left" vertical="top" wrapText="1"/>
      <protection locked="0"/>
    </xf>
    <xf numFmtId="0" fontId="105" fillId="0" borderId="144" xfId="0" applyFont="1" applyFill="1" applyBorder="1" applyAlignment="1">
      <alignment vertical="center" wrapText="1"/>
    </xf>
    <xf numFmtId="0" fontId="122" fillId="0" borderId="0" xfId="0" applyFont="1" applyFill="1" applyBorder="1" applyAlignment="1">
      <alignment horizontal="left" indent="2"/>
    </xf>
    <xf numFmtId="0" fontId="114" fillId="0" borderId="0" xfId="0" applyFont="1" applyFill="1" applyBorder="1" applyAlignment="1">
      <alignment horizontal="left" vertical="center" indent="1"/>
    </xf>
    <xf numFmtId="0" fontId="114" fillId="0" borderId="0" xfId="0" applyFont="1" applyFill="1" applyBorder="1" applyAlignment="1">
      <alignment vertical="center" wrapText="1"/>
    </xf>
    <xf numFmtId="0" fontId="114" fillId="0" borderId="0" xfId="0" applyFont="1" applyFill="1" applyBorder="1" applyAlignment="1">
      <alignment vertical="center" wrapText="1"/>
    </xf>
    <xf numFmtId="0" fontId="124" fillId="0" borderId="0" xfId="0" applyFont="1" applyFill="1" applyBorder="1" applyAlignment="1">
      <alignment horizontal="left" vertical="center" wrapText="1" readingOrder="1"/>
    </xf>
    <xf numFmtId="0" fontId="122" fillId="0" borderId="0" xfId="0" applyFont="1" applyFill="1" applyBorder="1" applyAlignment="1">
      <alignment horizontal="left" vertical="center" wrapText="1"/>
    </xf>
    <xf numFmtId="0" fontId="114" fillId="0" borderId="0" xfId="0" applyFont="1" applyFill="1" applyBorder="1" applyAlignment="1">
      <alignment horizontal="left" vertical="center" wrapText="1"/>
    </xf>
    <xf numFmtId="0" fontId="105" fillId="0" borderId="144" xfId="0" applyFont="1" applyFill="1" applyBorder="1" applyAlignment="1">
      <alignment horizontal="left" indent="2"/>
    </xf>
    <xf numFmtId="0" fontId="105" fillId="0" borderId="131" xfId="0" applyFont="1" applyFill="1" applyBorder="1" applyAlignment="1">
      <alignment horizontal="left" vertical="center" wrapText="1" readingOrder="1"/>
    </xf>
    <xf numFmtId="0" fontId="105" fillId="0" borderId="143" xfId="0" applyFont="1" applyFill="1" applyBorder="1" applyAlignment="1">
      <alignment horizontal="left" vertical="center" wrapText="1" readingOrder="1"/>
    </xf>
    <xf numFmtId="167" fontId="19" fillId="84" borderId="53" xfId="0" applyNumberFormat="1" applyFont="1" applyFill="1" applyBorder="1" applyAlignment="1">
      <alignment horizontal="center"/>
    </xf>
    <xf numFmtId="0" fontId="11" fillId="0" borderId="94" xfId="9420" applyFont="1" applyFill="1" applyBorder="1" applyAlignment="1" applyProtection="1">
      <alignment horizontal="left" vertical="top" wrapText="1"/>
    </xf>
    <xf numFmtId="0" fontId="7" fillId="83" borderId="143" xfId="17467" applyFont="1" applyFill="1" applyBorder="1" applyAlignment="1" applyProtection="1">
      <alignment wrapText="1"/>
      <protection locked="0"/>
    </xf>
    <xf numFmtId="0" fontId="7" fillId="83" borderId="3" xfId="17467" applyFont="1" applyFill="1" applyBorder="1" applyAlignment="1" applyProtection="1">
      <alignment vertical="center" wrapText="1"/>
      <protection locked="0"/>
    </xf>
    <xf numFmtId="0" fontId="114" fillId="0" borderId="143" xfId="0" applyFont="1" applyFill="1" applyBorder="1" applyAlignment="1">
      <alignment horizontal="center" vertical="center" wrapText="1"/>
    </xf>
    <xf numFmtId="0" fontId="105" fillId="0" borderId="0" xfId="0" applyFont="1" applyFill="1" applyBorder="1" applyAlignment="1">
      <alignment wrapText="1"/>
    </xf>
    <xf numFmtId="0" fontId="115" fillId="0" borderId="143" xfId="0" applyFont="1" applyFill="1" applyBorder="1"/>
    <xf numFmtId="0" fontId="118" fillId="0" borderId="143" xfId="0" applyFont="1" applyFill="1" applyBorder="1"/>
    <xf numFmtId="0" fontId="114" fillId="0" borderId="143" xfId="0" applyFont="1" applyFill="1" applyBorder="1" applyAlignment="1">
      <alignment horizontal="left" vertical="center" wrapText="1"/>
    </xf>
    <xf numFmtId="0" fontId="106" fillId="0" borderId="143" xfId="0" applyFont="1" applyFill="1" applyBorder="1"/>
    <xf numFmtId="0" fontId="114" fillId="0" borderId="143" xfId="0" applyFont="1" applyFill="1" applyBorder="1" applyAlignment="1">
      <alignment horizontal="center" vertical="center" wrapText="1"/>
    </xf>
    <xf numFmtId="0" fontId="117" fillId="0" borderId="143" xfId="0" applyFont="1" applyFill="1" applyBorder="1" applyAlignment="1">
      <alignment horizontal="center" vertical="center" wrapText="1"/>
    </xf>
    <xf numFmtId="0" fontId="114" fillId="0" borderId="144" xfId="0" applyFont="1" applyFill="1" applyBorder="1" applyAlignment="1">
      <alignment horizontal="center" vertical="center" wrapText="1"/>
    </xf>
    <xf numFmtId="0" fontId="10" fillId="0" borderId="1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2" borderId="11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19" xfId="0" applyFont="1" applyFill="1" applyBorder="1" applyAlignment="1">
      <alignment horizontal="center" vertical="center"/>
    </xf>
    <xf numFmtId="0" fontId="10" fillId="0" borderId="0" xfId="0" applyFont="1" applyFill="1" applyBorder="1" applyAlignment="1">
      <alignment horizontal="center"/>
    </xf>
    <xf numFmtId="14" fontId="6" fillId="0" borderId="0" xfId="0" applyNumberFormat="1" applyFont="1" applyFill="1" applyBorder="1"/>
    <xf numFmtId="43" fontId="15" fillId="0" borderId="0" xfId="991" applyNumberFormat="1" applyFont="1" applyFill="1" applyBorder="1" applyAlignment="1">
      <alignment horizontal="left"/>
    </xf>
    <xf numFmtId="14" fontId="6" fillId="0" borderId="0" xfId="0" applyNumberFormat="1" applyFont="1" applyFill="1" applyBorder="1" applyAlignment="1">
      <alignment horizontal="left"/>
    </xf>
    <xf numFmtId="0" fontId="10" fillId="0" borderId="0" xfId="11042" applyFont="1" applyFill="1" applyBorder="1" applyAlignment="1">
      <alignment horizontal="left"/>
    </xf>
    <xf numFmtId="0" fontId="15" fillId="0" borderId="0" xfId="0" applyFont="1" applyFill="1" applyBorder="1"/>
    <xf numFmtId="0" fontId="61" fillId="0" borderId="14" xfId="0" applyFont="1" applyFill="1" applyBorder="1" applyAlignment="1">
      <alignment horizontal="left" vertical="center" wrapText="1" indent="1"/>
    </xf>
    <xf numFmtId="0" fontId="6" fillId="0" borderId="1" xfId="0" applyFont="1" applyFill="1" applyBorder="1"/>
    <xf numFmtId="0" fontId="141" fillId="0" borderId="1" xfId="0" applyFont="1" applyFill="1" applyBorder="1" applyAlignment="1">
      <alignment horizontal="center"/>
    </xf>
    <xf numFmtId="0" fontId="142" fillId="0" borderId="111" xfId="0" applyFont="1" applyFill="1" applyBorder="1" applyAlignment="1">
      <alignment horizontal="center" vertical="center" wrapText="1"/>
    </xf>
    <xf numFmtId="0" fontId="142" fillId="0" borderId="19" xfId="0" applyFont="1" applyFill="1" applyBorder="1" applyAlignment="1">
      <alignment horizontal="center" vertical="center" wrapText="1"/>
    </xf>
    <xf numFmtId="0" fontId="6" fillId="0" borderId="0" xfId="0" applyFont="1" applyFill="1" applyBorder="1"/>
    <xf numFmtId="43" fontId="1" fillId="0" borderId="0" xfId="991"/>
    <xf numFmtId="0" fontId="115" fillId="0" borderId="143" xfId="0" applyFont="1" applyFill="1" applyBorder="1" applyAlignment="1">
      <alignment horizontal="center"/>
    </xf>
    <xf numFmtId="0" fontId="118" fillId="0" borderId="143" xfId="0" applyFont="1" applyFill="1" applyBorder="1" applyAlignment="1">
      <alignment horizontal="center"/>
    </xf>
    <xf numFmtId="0" fontId="115" fillId="0" borderId="0" xfId="0" applyFont="1" applyFill="1" applyBorder="1" applyAlignment="1">
      <alignment horizontal="center"/>
    </xf>
    <xf numFmtId="0" fontId="114" fillId="0" borderId="0" xfId="0" applyFont="1" applyFill="1" applyBorder="1" applyAlignment="1">
      <alignment horizontal="center"/>
    </xf>
    <xf numFmtId="166" fontId="114" fillId="36" borderId="143" xfId="1077" applyNumberFormat="1" applyFont="1" applyFill="1" applyBorder="1" applyAlignment="1">
      <alignment horizontal="center"/>
    </xf>
    <xf numFmtId="14" fontId="115" fillId="0" borderId="0" xfId="0" applyNumberFormat="1" applyFont="1" applyFill="1" applyBorder="1" applyAlignment="1">
      <alignment horizontal="left"/>
    </xf>
    <xf numFmtId="43" fontId="115" fillId="0" borderId="0" xfId="0" applyNumberFormat="1" applyFont="1" applyFill="1" applyBorder="1"/>
    <xf numFmtId="0" fontId="117" fillId="0" borderId="0" xfId="11042" applyFont="1" applyFill="1" applyBorder="1" applyAlignment="1">
      <alignment horizontal="left"/>
    </xf>
    <xf numFmtId="14" fontId="118" fillId="0" borderId="0" xfId="0" applyNumberFormat="1" applyFont="1" applyFill="1" applyBorder="1" applyAlignment="1">
      <alignment horizontal="left"/>
    </xf>
    <xf numFmtId="0" fontId="116" fillId="0" borderId="0" xfId="11042" applyFont="1" applyFill="1" applyBorder="1" applyAlignment="1">
      <alignment horizontal="left"/>
    </xf>
    <xf numFmtId="0" fontId="118" fillId="0" borderId="0" xfId="0" applyFont="1" applyFill="1" applyBorder="1" applyAlignment="1">
      <alignment horizontal="left"/>
    </xf>
    <xf numFmtId="49" fontId="119" fillId="3" borderId="135" xfId="11119" applyNumberFormat="1" applyFont="1" applyFill="1" applyBorder="1" applyAlignment="1" applyProtection="1">
      <alignment horizontal="center" vertical="center"/>
      <protection locked="0"/>
    </xf>
    <xf numFmtId="49" fontId="119" fillId="0" borderId="135" xfId="11119" applyNumberFormat="1" applyFont="1" applyFill="1" applyBorder="1" applyAlignment="1" applyProtection="1">
      <alignment horizontal="center" vertical="center"/>
      <protection locked="0"/>
    </xf>
    <xf numFmtId="49" fontId="120" fillId="0" borderId="135" xfId="11119" applyNumberFormat="1" applyFont="1" applyFill="1" applyBorder="1" applyAlignment="1" applyProtection="1">
      <alignment horizontal="center" vertical="center"/>
      <protection locked="0"/>
    </xf>
    <xf numFmtId="1" fontId="118" fillId="0" borderId="135" xfId="0" applyNumberFormat="1" applyFont="1" applyFill="1" applyBorder="1" applyAlignment="1">
      <alignment horizontal="center"/>
    </xf>
    <xf numFmtId="1" fontId="115" fillId="0" borderId="0" xfId="0" applyNumberFormat="1" applyFont="1" applyFill="1" applyBorder="1"/>
    <xf numFmtId="43" fontId="118" fillId="0" borderId="0" xfId="0" applyNumberFormat="1" applyFont="1" applyFill="1" applyBorder="1"/>
    <xf numFmtId="3" fontId="115" fillId="0" borderId="0" xfId="0" applyNumberFormat="1" applyFont="1" applyFill="1" applyBorder="1"/>
    <xf numFmtId="0" fontId="114" fillId="0" borderId="0" xfId="0" applyFont="1" applyFill="1" applyBorder="1" applyAlignment="1">
      <alignment horizontal="center" wrapText="1"/>
    </xf>
    <xf numFmtId="0" fontId="114" fillId="0" borderId="5" xfId="0" applyFont="1" applyFill="1" applyBorder="1" applyAlignment="1">
      <alignment horizontal="center" wrapText="1"/>
    </xf>
    <xf numFmtId="0" fontId="117" fillId="0" borderId="0" xfId="0" applyFont="1" applyFill="1" applyBorder="1" applyAlignment="1">
      <alignment horizontal="left"/>
    </xf>
    <xf numFmtId="0" fontId="117" fillId="0" borderId="64" xfId="0" applyFont="1" applyFill="1" applyBorder="1" applyAlignment="1">
      <alignment horizontal="center"/>
    </xf>
    <xf numFmtId="0" fontId="114" fillId="0" borderId="153" xfId="0" applyFont="1" applyFill="1" applyBorder="1" applyAlignment="1">
      <alignment horizontal="center"/>
    </xf>
    <xf numFmtId="49" fontId="114" fillId="0" borderId="153" xfId="0" applyNumberFormat="1" applyFont="1" applyFill="1" applyBorder="1" applyAlignment="1">
      <alignment horizontal="center"/>
    </xf>
    <xf numFmtId="0" fontId="114" fillId="81" borderId="153" xfId="0" applyFont="1" applyFill="1" applyBorder="1" applyAlignment="1">
      <alignment horizontal="center"/>
    </xf>
    <xf numFmtId="49" fontId="114" fillId="0" borderId="153" xfId="0" applyNumberFormat="1" applyFont="1" applyFill="1" applyBorder="1" applyAlignment="1">
      <alignment horizontal="center" wrapText="1"/>
    </xf>
    <xf numFmtId="49" fontId="114" fillId="0" borderId="153" xfId="0" applyNumberFormat="1" applyFont="1" applyFill="1" applyBorder="1" applyAlignment="1">
      <alignment horizontal="center" vertical="top" wrapText="1"/>
    </xf>
    <xf numFmtId="49" fontId="114" fillId="0" borderId="151" xfId="0" applyNumberFormat="1" applyFont="1" applyFill="1" applyBorder="1" applyAlignment="1">
      <alignment horizontal="center" wrapText="1"/>
    </xf>
    <xf numFmtId="0" fontId="114" fillId="0" borderId="64" xfId="0" applyFont="1" applyFill="1" applyBorder="1" applyAlignment="1">
      <alignment horizontal="left"/>
    </xf>
    <xf numFmtId="0" fontId="117" fillId="0" borderId="59" xfId="0" applyFont="1" applyFill="1" applyBorder="1" applyAlignment="1">
      <alignment horizontal="left"/>
    </xf>
    <xf numFmtId="0" fontId="114" fillId="0" borderId="143" xfId="0" applyFont="1" applyFill="1" applyBorder="1" applyAlignment="1">
      <alignment horizontal="left"/>
    </xf>
    <xf numFmtId="0" fontId="114" fillId="0" borderId="152" xfId="0" applyFont="1" applyFill="1" applyBorder="1" applyAlignment="1">
      <alignment horizontal="left"/>
    </xf>
    <xf numFmtId="0" fontId="114" fillId="0" borderId="153" xfId="0" applyFont="1" applyFill="1" applyBorder="1" applyAlignment="1">
      <alignment horizontal="left"/>
    </xf>
    <xf numFmtId="49" fontId="114" fillId="0" borderId="153" xfId="0" applyNumberFormat="1" applyFont="1" applyFill="1" applyBorder="1" applyAlignment="1">
      <alignment horizontal="left"/>
    </xf>
    <xf numFmtId="49" fontId="114" fillId="0" borderId="152" xfId="0" applyNumberFormat="1" applyFont="1" applyFill="1" applyBorder="1" applyAlignment="1">
      <alignment horizontal="left"/>
    </xf>
    <xf numFmtId="0" fontId="114" fillId="81" borderId="143" xfId="0" applyFont="1" applyFill="1" applyBorder="1" applyAlignment="1">
      <alignment horizontal="left"/>
    </xf>
    <xf numFmtId="0" fontId="114" fillId="81" borderId="152" xfId="0" applyFont="1" applyFill="1" applyBorder="1" applyAlignment="1">
      <alignment horizontal="left"/>
    </xf>
    <xf numFmtId="49" fontId="114" fillId="0" borderId="153" xfId="0" applyNumberFormat="1" applyFont="1" applyFill="1" applyBorder="1" applyAlignment="1">
      <alignment horizontal="left" wrapText="1"/>
    </xf>
    <xf numFmtId="49" fontId="114" fillId="0" borderId="152" xfId="0" applyNumberFormat="1" applyFont="1" applyFill="1" applyBorder="1" applyAlignment="1">
      <alignment horizontal="left" vertical="top" wrapText="1"/>
    </xf>
    <xf numFmtId="49" fontId="114" fillId="0" borderId="152" xfId="0" applyNumberFormat="1" applyFont="1" applyFill="1" applyBorder="1" applyAlignment="1">
      <alignment horizontal="left" wrapText="1"/>
    </xf>
    <xf numFmtId="0" fontId="114" fillId="0" borderId="153" xfId="0" applyFont="1" applyFill="1" applyBorder="1" applyAlignment="1">
      <alignment horizontal="left" wrapText="1"/>
    </xf>
    <xf numFmtId="0" fontId="114" fillId="0" borderId="151" xfId="0" applyFont="1" applyFill="1" applyBorder="1" applyAlignment="1">
      <alignment horizontal="left" wrapText="1"/>
    </xf>
    <xf numFmtId="49" fontId="114" fillId="0" borderId="149" xfId="0" applyNumberFormat="1" applyFont="1" applyFill="1" applyBorder="1" applyAlignment="1">
      <alignment horizontal="left" wrapText="1"/>
    </xf>
    <xf numFmtId="0" fontId="114" fillId="0" borderId="150" xfId="0" applyFont="1" applyFill="1" applyBorder="1" applyAlignment="1">
      <alignment horizontal="left"/>
    </xf>
    <xf numFmtId="0" fontId="114" fillId="0" borderId="149" xfId="0" applyFont="1" applyFill="1" applyBorder="1" applyAlignment="1">
      <alignment horizontal="left"/>
    </xf>
    <xf numFmtId="14" fontId="114" fillId="0" borderId="0" xfId="0" applyNumberFormat="1" applyFont="1" applyFill="1" applyBorder="1" applyAlignment="1">
      <alignment horizontal="center"/>
    </xf>
    <xf numFmtId="1" fontId="114" fillId="0" borderId="0" xfId="0" applyNumberFormat="1" applyFont="1" applyFill="1" applyBorder="1" applyAlignment="1">
      <alignment horizontal="center"/>
    </xf>
    <xf numFmtId="0" fontId="114" fillId="0" borderId="0" xfId="11042" applyFont="1" applyFill="1" applyBorder="1" applyAlignment="1">
      <alignment horizontal="left"/>
    </xf>
    <xf numFmtId="43" fontId="7" fillId="0" borderId="0" xfId="991" applyNumberFormat="1" applyFont="1" applyFill="1" applyBorder="1" applyAlignment="1">
      <alignment horizontal="left"/>
    </xf>
    <xf numFmtId="0" fontId="119" fillId="0" borderId="143" xfId="0" applyFont="1" applyFill="1" applyBorder="1" applyAlignment="1">
      <alignment horizontal="center"/>
    </xf>
    <xf numFmtId="0" fontId="106" fillId="0" borderId="143" xfId="0" applyFont="1" applyFill="1" applyBorder="1" applyAlignment="1">
      <alignment horizontal="center"/>
    </xf>
    <xf numFmtId="0" fontId="119" fillId="0" borderId="144" xfId="0" applyFont="1" applyFill="1" applyBorder="1" applyAlignment="1">
      <alignment horizontal="center"/>
    </xf>
    <xf numFmtId="164" fontId="1" fillId="0" borderId="0" xfId="991" applyNumberFormat="1"/>
    <xf numFmtId="0" fontId="6" fillId="0" borderId="0" xfId="0" applyFont="1" applyFill="1" applyBorder="1" applyAlignment="1">
      <alignment horizontal="left"/>
    </xf>
    <xf numFmtId="164" fontId="6" fillId="0" borderId="94" xfId="991" applyNumberFormat="1" applyFont="1" applyFill="1" applyBorder="1"/>
    <xf numFmtId="0" fontId="3" fillId="0" borderId="0" xfId="0" applyFont="1" applyFill="1" applyBorder="1"/>
    <xf numFmtId="0" fontId="117" fillId="0" borderId="0" xfId="11042" applyFont="1" applyFill="1" applyBorder="1"/>
    <xf numFmtId="43" fontId="15" fillId="0" borderId="0" xfId="991" applyNumberFormat="1" applyFont="1" applyFill="1" applyBorder="1"/>
    <xf numFmtId="10" fontId="4" fillId="85" borderId="88" xfId="10137" applyNumberFormat="1" applyFont="1" applyFill="1" applyBorder="1" applyAlignment="1">
      <alignment vertical="center"/>
    </xf>
    <xf numFmtId="10" fontId="4" fillId="85" borderId="105" xfId="10137" applyNumberFormat="1" applyFont="1" applyFill="1" applyBorder="1" applyAlignment="1">
      <alignment vertical="center"/>
    </xf>
    <xf numFmtId="0" fontId="3" fillId="0" borderId="0" xfId="0" applyFont="1" applyFill="1" applyBorder="1" applyAlignment="1">
      <alignment horizontal="left" wrapText="1"/>
    </xf>
    <xf numFmtId="49" fontId="107" fillId="0" borderId="94" xfId="0" applyNumberFormat="1" applyFont="1" applyFill="1" applyBorder="1" applyAlignment="1">
      <alignment horizontal="center" vertical="center" wrapText="1"/>
    </xf>
    <xf numFmtId="165" fontId="1" fillId="0" borderId="0" xfId="20986" applyNumberFormat="1"/>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169" fontId="25" fillId="37" borderId="58" xfId="4" applyNumberFormat="1" applyFont="1" applyFill="1" applyBorder="1" applyAlignment="1">
      <alignment horizontal="center"/>
    </xf>
    <xf numFmtId="169" fontId="25" fillId="37" borderId="0" xfId="4" applyNumberFormat="1" applyFont="1" applyFill="1" applyBorder="1" applyAlignment="1">
      <alignment horizontal="center"/>
    </xf>
    <xf numFmtId="169" fontId="25" fillId="37" borderId="87" xfId="4" applyNumberFormat="1" applyFont="1" applyFill="1" applyBorder="1" applyAlignment="1">
      <alignment horizontal="center"/>
    </xf>
    <xf numFmtId="193" fontId="4" fillId="0" borderId="153" xfId="0" applyNumberFormat="1" applyFont="1" applyFill="1" applyBorder="1" applyAlignment="1" applyProtection="1">
      <alignment horizontal="center" vertical="center" wrapText="1"/>
      <protection locked="0"/>
    </xf>
    <xf numFmtId="193" fontId="4" fillId="0" borderId="143" xfId="0" applyNumberFormat="1" applyFont="1" applyFill="1" applyBorder="1" applyAlignment="1" applyProtection="1">
      <alignment horizontal="center" vertical="center" wrapText="1"/>
      <protection locked="0"/>
    </xf>
    <xf numFmtId="193" fontId="4" fillId="0" borderId="152" xfId="0" applyNumberFormat="1" applyFont="1" applyFill="1" applyBorder="1" applyAlignment="1" applyProtection="1">
      <alignment horizontal="center" vertical="center" wrapText="1"/>
      <protection locked="0"/>
    </xf>
    <xf numFmtId="10" fontId="4" fillId="0" borderId="153" xfId="20986" applyNumberFormat="1" applyFont="1" applyFill="1" applyBorder="1" applyAlignment="1" applyProtection="1">
      <alignment horizontal="center" vertical="center" wrapText="1"/>
      <protection locked="0"/>
    </xf>
    <xf numFmtId="10" fontId="4" fillId="0" borderId="143" xfId="20986" applyNumberFormat="1" applyFont="1" applyFill="1" applyBorder="1" applyAlignment="1" applyProtection="1">
      <alignment horizontal="center" vertical="center" wrapText="1"/>
      <protection locked="0"/>
    </xf>
    <xf numFmtId="10" fontId="4" fillId="0" borderId="152" xfId="20986" applyNumberFormat="1" applyFont="1" applyFill="1" applyBorder="1" applyAlignment="1" applyProtection="1">
      <alignment horizontal="center" vertical="center" wrapText="1"/>
      <protection locked="0"/>
    </xf>
    <xf numFmtId="193" fontId="4" fillId="0" borderId="13" xfId="0" applyNumberFormat="1" applyFont="1" applyFill="1" applyBorder="1" applyAlignment="1" applyProtection="1">
      <alignment horizontal="center" vertical="center" wrapText="1"/>
      <protection locked="0"/>
    </xf>
    <xf numFmtId="193" fontId="4" fillId="0" borderId="14" xfId="0" applyNumberFormat="1" applyFont="1" applyFill="1" applyBorder="1" applyAlignment="1" applyProtection="1">
      <alignment horizontal="center" vertical="center" wrapText="1"/>
      <protection locked="0"/>
    </xf>
    <xf numFmtId="193" fontId="4" fillId="0" borderId="15" xfId="0" applyNumberFormat="1" applyFont="1" applyFill="1" applyBorder="1" applyAlignment="1" applyProtection="1">
      <alignment horizontal="center" vertical="center" wrapText="1"/>
      <protection locked="0"/>
    </xf>
    <xf numFmtId="10" fontId="1" fillId="0" borderId="151" xfId="20986" applyNumberFormat="1" applyBorder="1" applyAlignment="1">
      <alignment horizontal="center"/>
    </xf>
    <xf numFmtId="10" fontId="1" fillId="0" borderId="150" xfId="20986" applyNumberFormat="1" applyBorder="1" applyAlignment="1">
      <alignment horizontal="center"/>
    </xf>
    <xf numFmtId="10" fontId="1" fillId="0" borderId="149" xfId="20986" applyNumberFormat="1" applyBorder="1" applyAlignment="1">
      <alignment horizontal="center"/>
    </xf>
    <xf numFmtId="38" fontId="7" fillId="86" borderId="41" xfId="0" applyNumberFormat="1" applyFont="1" applyFill="1" applyBorder="1" applyAlignment="1">
      <alignment horizontal="right"/>
    </xf>
    <xf numFmtId="0" fontId="7" fillId="0" borderId="150" xfId="0" applyFont="1" applyFill="1" applyBorder="1" applyAlignment="1">
      <alignment vertical="center" wrapText="1"/>
    </xf>
    <xf numFmtId="0" fontId="0" fillId="0" borderId="0" xfId="0" applyFont="1" applyFill="1" applyBorder="1"/>
    <xf numFmtId="194" fontId="111" fillId="79" borderId="94" xfId="1017" applyNumberFormat="1" applyFont="1" applyFill="1" applyBorder="1" applyAlignment="1">
      <alignment horizontal="right" vertical="center"/>
    </xf>
    <xf numFmtId="193" fontId="145" fillId="3" borderId="17" xfId="5166" applyNumberFormat="1" applyFont="1" applyFill="1" applyBorder="1" applyAlignment="1" applyProtection="1">
      <alignment vertical="top" wrapText="1"/>
      <protection locked="0"/>
    </xf>
    <xf numFmtId="14" fontId="4" fillId="0" borderId="0" xfId="0" applyNumberFormat="1" applyFont="1" applyFill="1" applyBorder="1" applyAlignment="1">
      <alignment horizontal="left"/>
    </xf>
    <xf numFmtId="3" fontId="4" fillId="0" borderId="109" xfId="0" applyNumberFormat="1" applyFont="1" applyFill="1" applyBorder="1" applyAlignment="1">
      <alignment horizontal="right" vertical="center" wrapText="1"/>
    </xf>
    <xf numFmtId="3" fontId="7" fillId="0" borderId="21" xfId="1142" applyNumberFormat="1" applyFont="1" applyFill="1" applyBorder="1" applyAlignment="1">
      <alignment horizontal="right" vertical="center"/>
    </xf>
    <xf numFmtId="3" fontId="0" fillId="0" borderId="94" xfId="0" applyNumberFormat="1" applyFont="1" applyFill="1" applyBorder="1"/>
    <xf numFmtId="3" fontId="0" fillId="36" borderId="94" xfId="0" applyNumberFormat="1" applyFont="1" applyFill="1" applyBorder="1"/>
    <xf numFmtId="3" fontId="0" fillId="0" borderId="94" xfId="0" applyNumberFormat="1" applyFont="1" applyFill="1" applyBorder="1" applyAlignment="1">
      <alignment vertical="center"/>
    </xf>
    <xf numFmtId="3" fontId="0" fillId="36" borderId="94" xfId="0" applyNumberFormat="1" applyFont="1" applyFill="1" applyBorder="1" applyAlignment="1">
      <alignment vertical="center"/>
    </xf>
    <xf numFmtId="3" fontId="0" fillId="0" borderId="135" xfId="0" applyNumberFormat="1" applyFont="1" applyFill="1" applyBorder="1"/>
    <xf numFmtId="3" fontId="0" fillId="36" borderId="135" xfId="0" applyNumberFormat="1" applyFont="1" applyFill="1" applyBorder="1"/>
    <xf numFmtId="37" fontId="4" fillId="0" borderId="135" xfId="991" applyNumberFormat="1" applyFont="1" applyFill="1" applyBorder="1" applyAlignment="1">
      <alignment vertical="center" wrapText="1"/>
    </xf>
    <xf numFmtId="37" fontId="4" fillId="79" borderId="135" xfId="991" applyNumberFormat="1" applyFont="1" applyFill="1" applyBorder="1" applyAlignment="1">
      <alignment vertical="center" wrapText="1"/>
    </xf>
    <xf numFmtId="37" fontId="6" fillId="0" borderId="135" xfId="991" applyNumberFormat="1" applyFont="1" applyFill="1" applyBorder="1" applyAlignment="1">
      <alignment vertical="center" wrapText="1"/>
    </xf>
    <xf numFmtId="37" fontId="4" fillId="0" borderId="94" xfId="991" applyNumberFormat="1" applyFont="1" applyFill="1" applyBorder="1" applyAlignment="1">
      <alignment vertical="center"/>
    </xf>
    <xf numFmtId="37" fontId="4" fillId="0" borderId="135" xfId="991" applyNumberFormat="1" applyFont="1" applyFill="1" applyBorder="1" applyAlignment="1">
      <alignment vertical="center"/>
    </xf>
    <xf numFmtId="37" fontId="6" fillId="0" borderId="135" xfId="991" applyNumberFormat="1" applyFont="1" applyFill="1" applyBorder="1" applyAlignment="1">
      <alignment vertical="center"/>
    </xf>
    <xf numFmtId="193" fontId="0" fillId="36" borderId="15" xfId="0" applyNumberFormat="1" applyFont="1" applyFill="1" applyBorder="1" applyAlignment="1">
      <alignment horizontal="right" vertical="center"/>
    </xf>
    <xf numFmtId="193" fontId="0" fillId="0" borderId="17" xfId="0" applyNumberFormat="1" applyFont="1" applyFill="1" applyBorder="1" applyAlignment="1">
      <alignment horizontal="right"/>
    </xf>
    <xf numFmtId="193" fontId="0" fillId="0" borderId="17" xfId="0" applyNumberFormat="1" applyFont="1" applyFill="1" applyBorder="1" applyAlignment="1">
      <alignment horizontal="right" wrapText="1"/>
    </xf>
    <xf numFmtId="193" fontId="0" fillId="36" borderId="17" xfId="0" applyNumberFormat="1" applyFont="1" applyFill="1" applyBorder="1" applyAlignment="1">
      <alignment horizontal="right" vertical="center" wrapText="1"/>
    </xf>
    <xf numFmtId="193" fontId="0" fillId="36" borderId="21" xfId="0" applyNumberFormat="1" applyFont="1" applyFill="1" applyBorder="1" applyAlignment="1">
      <alignment horizontal="right" vertical="center" wrapText="1"/>
    </xf>
    <xf numFmtId="3" fontId="22" fillId="0" borderId="10" xfId="0" applyNumberFormat="1" applyFont="1" applyFill="1" applyBorder="1" applyAlignment="1">
      <alignment horizontal="center" vertical="center"/>
    </xf>
    <xf numFmtId="3" fontId="103" fillId="0" borderId="10" xfId="0" applyNumberFormat="1" applyFont="1" applyFill="1" applyBorder="1" applyAlignment="1">
      <alignment horizontal="center" vertical="center"/>
    </xf>
    <xf numFmtId="3" fontId="21" fillId="0" borderId="10" xfId="0" applyNumberFormat="1" applyFont="1" applyFill="1" applyBorder="1" applyAlignment="1">
      <alignment horizontal="center" vertical="center"/>
    </xf>
    <xf numFmtId="3" fontId="21" fillId="0" borderId="12" xfId="0" applyNumberFormat="1" applyFont="1" applyFill="1" applyBorder="1" applyAlignment="1">
      <alignment horizontal="center" vertical="center"/>
    </xf>
    <xf numFmtId="3" fontId="21" fillId="0" borderId="11" xfId="0" applyNumberFormat="1" applyFont="1" applyFill="1" applyBorder="1" applyAlignment="1">
      <alignment horizontal="center" vertical="center"/>
    </xf>
    <xf numFmtId="3" fontId="21" fillId="0" borderId="135" xfId="0" applyNumberFormat="1" applyFont="1" applyFill="1" applyBorder="1" applyAlignment="1">
      <alignment horizontal="center"/>
    </xf>
    <xf numFmtId="3" fontId="21" fillId="0" borderId="135" xfId="0" applyNumberFormat="1" applyFont="1" applyFill="1" applyBorder="1" applyAlignment="1">
      <alignment horizontal="center" vertical="center"/>
    </xf>
    <xf numFmtId="167" fontId="18" fillId="84" borderId="54" xfId="0" applyNumberFormat="1" applyFont="1" applyFill="1" applyBorder="1" applyAlignment="1">
      <alignment horizontal="center"/>
    </xf>
    <xf numFmtId="167" fontId="22" fillId="0" borderId="152" xfId="0" applyNumberFormat="1" applyFont="1" applyFill="1" applyBorder="1" applyAlignment="1">
      <alignment horizontal="center"/>
    </xf>
    <xf numFmtId="0" fontId="22" fillId="0" borderId="152" xfId="0" applyFont="1" applyFill="1" applyBorder="1"/>
    <xf numFmtId="0" fontId="0" fillId="0" borderId="150" xfId="0" applyFont="1" applyFill="1" applyBorder="1" applyAlignment="1">
      <alignment horizontal="center"/>
    </xf>
    <xf numFmtId="0" fontId="129" fillId="0" borderId="150" xfId="0" applyFont="1" applyFill="1" applyBorder="1" applyAlignment="1">
      <alignment horizontal="left" vertical="center" wrapText="1"/>
    </xf>
    <xf numFmtId="3" fontId="21" fillId="0" borderId="150" xfId="0" applyNumberFormat="1" applyFont="1" applyFill="1" applyBorder="1" applyAlignment="1">
      <alignment horizontal="center" vertical="center"/>
    </xf>
    <xf numFmtId="0" fontId="22" fillId="0" borderId="149" xfId="0" applyFont="1" applyFill="1" applyBorder="1"/>
    <xf numFmtId="0" fontId="0" fillId="0" borderId="5" xfId="0" applyFont="1" applyFill="1" applyBorder="1" applyAlignment="1">
      <alignment horizontal="center"/>
    </xf>
    <xf numFmtId="0" fontId="127" fillId="3" borderId="5" xfId="10346" applyFont="1" applyFill="1" applyBorder="1" applyAlignment="1">
      <alignment horizontal="left" vertical="center" wrapText="1"/>
    </xf>
    <xf numFmtId="167" fontId="22" fillId="0" borderId="53" xfId="0" applyNumberFormat="1" applyFont="1" applyFill="1" applyBorder="1" applyAlignment="1">
      <alignment horizontal="center"/>
    </xf>
    <xf numFmtId="0" fontId="4" fillId="0" borderId="104"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105" xfId="0" applyFont="1" applyFill="1" applyBorder="1" applyAlignment="1">
      <alignment horizontal="center" vertical="center" wrapText="1"/>
    </xf>
    <xf numFmtId="37" fontId="6" fillId="0" borderId="152" xfId="991" applyNumberFormat="1" applyFont="1" applyFill="1" applyBorder="1" applyAlignment="1">
      <alignment vertical="center" wrapText="1"/>
    </xf>
    <xf numFmtId="37" fontId="4" fillId="0" borderId="152" xfId="991" applyNumberFormat="1" applyFont="1" applyFill="1" applyBorder="1" applyAlignment="1">
      <alignment vertical="center" wrapText="1"/>
    </xf>
    <xf numFmtId="37" fontId="6" fillId="0" borderId="152" xfId="991" applyNumberFormat="1" applyFont="1" applyFill="1" applyBorder="1" applyAlignment="1">
      <alignment vertical="center"/>
    </xf>
    <xf numFmtId="37" fontId="4" fillId="79" borderId="152" xfId="991" applyNumberFormat="1" applyFont="1" applyFill="1" applyBorder="1" applyAlignment="1">
      <alignment vertical="center" wrapText="1"/>
    </xf>
    <xf numFmtId="167" fontId="6" fillId="36" borderId="149" xfId="0" applyNumberFormat="1" applyFont="1" applyFill="1" applyBorder="1" applyAlignment="1">
      <alignment horizontal="center" vertical="center"/>
    </xf>
    <xf numFmtId="169" fontId="25" fillId="0" borderId="0" xfId="4" applyNumberFormat="1" applyFont="1" applyFill="1" applyBorder="1"/>
    <xf numFmtId="10" fontId="4" fillId="0" borderId="143" xfId="20986" applyNumberFormat="1" applyFont="1" applyBorder="1"/>
    <xf numFmtId="10" fontId="4" fillId="0" borderId="150" xfId="20986" applyNumberFormat="1" applyFont="1" applyBorder="1"/>
    <xf numFmtId="193" fontId="7" fillId="0" borderId="144" xfId="0" applyNumberFormat="1" applyFont="1" applyFill="1" applyBorder="1" applyAlignment="1" applyProtection="1">
      <alignment horizontal="right" vertical="center" wrapText="1"/>
      <protection locked="0"/>
    </xf>
    <xf numFmtId="193" fontId="4" fillId="0" borderId="144" xfId="0" applyNumberFormat="1" applyFont="1" applyFill="1" applyBorder="1" applyAlignment="1" applyProtection="1">
      <alignment vertical="center" wrapText="1"/>
      <protection locked="0"/>
    </xf>
    <xf numFmtId="193" fontId="4" fillId="0" borderId="103" xfId="0" applyNumberFormat="1" applyFont="1" applyFill="1" applyBorder="1" applyAlignment="1" applyProtection="1">
      <alignment vertical="center" wrapText="1"/>
      <protection locked="0"/>
    </xf>
    <xf numFmtId="10" fontId="4" fillId="0" borderId="5" xfId="20986" applyNumberFormat="1" applyFont="1" applyFill="1" applyBorder="1" applyAlignment="1" applyProtection="1">
      <alignment horizontal="right" vertical="center" wrapText="1"/>
      <protection locked="0"/>
    </xf>
    <xf numFmtId="10" fontId="4" fillId="0" borderId="5" xfId="20986" applyNumberFormat="1" applyFont="1" applyFill="1" applyBorder="1" applyAlignment="1" applyProtection="1">
      <alignment vertical="center" wrapText="1"/>
      <protection locked="0"/>
    </xf>
    <xf numFmtId="10" fontId="4" fillId="0" borderId="59" xfId="20986" applyNumberFormat="1" applyFont="1" applyFill="1" applyBorder="1" applyAlignment="1" applyProtection="1">
      <alignment vertical="center" wrapText="1"/>
      <protection locked="0"/>
    </xf>
    <xf numFmtId="169" fontId="25" fillId="37" borderId="142" xfId="4" applyNumberFormat="1" applyFont="1" applyFill="1" applyBorder="1"/>
    <xf numFmtId="169" fontId="25" fillId="37" borderId="141" xfId="4" applyNumberFormat="1" applyFont="1" applyFill="1" applyBorder="1"/>
    <xf numFmtId="169" fontId="25" fillId="37" borderId="147" xfId="4" applyNumberFormat="1" applyFont="1" applyFill="1" applyBorder="1"/>
    <xf numFmtId="169" fontId="25" fillId="37" borderId="49" xfId="4" applyNumberFormat="1" applyFont="1" applyFill="1" applyBorder="1"/>
    <xf numFmtId="169" fontId="25" fillId="37" borderId="121" xfId="4" applyNumberFormat="1" applyFont="1" applyFill="1" applyBorder="1"/>
    <xf numFmtId="169" fontId="25" fillId="37" borderId="9" xfId="4" applyNumberFormat="1" applyFont="1" applyFill="1" applyBorder="1"/>
    <xf numFmtId="0" fontId="148" fillId="0" borderId="3" xfId="0" applyFont="1" applyFill="1" applyBorder="1"/>
    <xf numFmtId="0" fontId="114" fillId="0" borderId="143" xfId="0" applyFont="1" applyFill="1" applyBorder="1" applyAlignment="1">
      <alignment horizontal="center" vertical="center" wrapText="1"/>
    </xf>
    <xf numFmtId="0" fontId="117" fillId="0" borderId="143" xfId="0" applyFont="1" applyFill="1" applyBorder="1" applyAlignment="1">
      <alignment horizontal="center"/>
    </xf>
    <xf numFmtId="0" fontId="103" fillId="0" borderId="61" xfId="0" applyFont="1" applyFill="1" applyBorder="1" applyAlignment="1">
      <alignment horizontal="left" vertical="center" wrapText="1"/>
    </xf>
    <xf numFmtId="0" fontId="103" fillId="0" borderId="60" xfId="0" applyFont="1" applyFill="1" applyBorder="1" applyAlignment="1">
      <alignment horizontal="left" vertical="center" wrapText="1"/>
    </xf>
    <xf numFmtId="0" fontId="137" fillId="0" borderId="156" xfId="0" applyFont="1" applyFill="1" applyBorder="1" applyAlignment="1">
      <alignment horizontal="center" vertical="center"/>
    </xf>
    <xf numFmtId="0" fontId="137" fillId="0" borderId="26" xfId="0" applyFont="1" applyFill="1" applyBorder="1" applyAlignment="1">
      <alignment horizontal="center" vertical="center"/>
    </xf>
    <xf numFmtId="0" fontId="137" fillId="0" borderId="157" xfId="0" applyFont="1" applyFill="1" applyBorder="1" applyAlignment="1">
      <alignment horizontal="center" vertical="center"/>
    </xf>
    <xf numFmtId="0" fontId="138" fillId="0" borderId="156" xfId="0" applyFont="1" applyFill="1" applyBorder="1" applyAlignment="1">
      <alignment horizontal="center" wrapText="1"/>
    </xf>
    <xf numFmtId="0" fontId="138" fillId="0" borderId="26" xfId="0" applyFont="1" applyFill="1" applyBorder="1" applyAlignment="1">
      <alignment horizontal="center" wrapText="1"/>
    </xf>
    <xf numFmtId="0" fontId="138" fillId="0" borderId="157" xfId="0" applyFont="1" applyFill="1" applyBorder="1" applyAlignment="1">
      <alignment horizontal="center" wrapText="1"/>
    </xf>
    <xf numFmtId="3" fontId="0" fillId="0" borderId="95" xfId="0" applyNumberFormat="1" applyFont="1" applyFill="1" applyBorder="1" applyAlignment="1">
      <alignment horizontal="center"/>
    </xf>
    <xf numFmtId="3" fontId="0" fillId="0" borderId="92" xfId="0" applyNumberFormat="1" applyFont="1" applyFill="1" applyBorder="1" applyAlignment="1">
      <alignment horizontal="center"/>
    </xf>
    <xf numFmtId="3" fontId="0" fillId="0" borderId="93" xfId="0" applyNumberFormat="1" applyFont="1" applyFill="1" applyBorder="1" applyAlignment="1">
      <alignment horizontal="center"/>
    </xf>
    <xf numFmtId="3" fontId="0" fillId="0" borderId="136" xfId="0" applyNumberFormat="1" applyFont="1" applyFill="1" applyBorder="1" applyAlignment="1">
      <alignment horizontal="center"/>
    </xf>
    <xf numFmtId="3" fontId="0" fillId="0" borderId="137" xfId="0" applyNumberFormat="1" applyFont="1" applyFill="1" applyBorder="1" applyAlignment="1">
      <alignment horizontal="center"/>
    </xf>
    <xf numFmtId="3" fontId="0" fillId="0" borderId="138" xfId="0" applyNumberFormat="1" applyFont="1" applyFill="1" applyBorder="1" applyAlignment="1">
      <alignment horizontal="center"/>
    </xf>
    <xf numFmtId="0" fontId="0" fillId="0" borderId="135" xfId="0" applyFont="1" applyFill="1" applyBorder="1" applyAlignment="1">
      <alignment horizontal="center" vertical="center"/>
    </xf>
    <xf numFmtId="0" fontId="125" fillId="0" borderId="89" xfId="0" applyFont="1" applyFill="1" applyBorder="1" applyAlignment="1">
      <alignment horizontal="center" vertical="center"/>
    </xf>
    <xf numFmtId="0" fontId="125" fillId="0" borderId="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0" fillId="0" borderId="95" xfId="0" applyFont="1" applyFill="1" applyBorder="1" applyAlignment="1">
      <alignment horizontal="center"/>
    </xf>
    <xf numFmtId="0" fontId="0" fillId="0" borderId="92" xfId="0" applyFont="1" applyFill="1" applyBorder="1" applyAlignment="1">
      <alignment horizontal="center"/>
    </xf>
    <xf numFmtId="0" fontId="0" fillId="0" borderId="93" xfId="0" applyFont="1" applyFill="1" applyBorder="1" applyAlignment="1">
      <alignment horizontal="center"/>
    </xf>
    <xf numFmtId="0" fontId="125" fillId="0" borderId="139" xfId="0" applyFont="1" applyFill="1" applyBorder="1" applyAlignment="1">
      <alignment horizontal="center" vertical="center" wrapText="1"/>
    </xf>
    <xf numFmtId="0" fontId="125" fillId="0" borderId="5" xfId="0" applyFont="1" applyFill="1" applyBorder="1" applyAlignment="1">
      <alignment horizontal="center" vertical="center" wrapText="1"/>
    </xf>
    <xf numFmtId="0" fontId="0" fillId="0" borderId="12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5" xfId="0" applyFont="1" applyFill="1" applyBorder="1" applyAlignment="1">
      <alignment horizontal="center" vertical="center" wrapText="1"/>
    </xf>
    <xf numFmtId="0" fontId="10" fillId="0" borderId="14" xfId="0" applyFont="1" applyFill="1" applyBorder="1" applyAlignment="1">
      <alignment horizontal="center"/>
    </xf>
    <xf numFmtId="0" fontId="10" fillId="0" borderId="15" xfId="0" applyFont="1" applyFill="1" applyBorder="1" applyAlignment="1">
      <alignment horizontal="center"/>
    </xf>
    <xf numFmtId="0" fontId="13" fillId="0" borderId="3" xfId="0" applyFont="1" applyFill="1" applyBorder="1" applyAlignment="1">
      <alignment wrapText="1"/>
    </xf>
    <xf numFmtId="0" fontId="4" fillId="0" borderId="17" xfId="0" applyFont="1" applyFill="1" applyBorder="1"/>
    <xf numFmtId="0" fontId="10" fillId="0" borderId="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xf>
    <xf numFmtId="0" fontId="4" fillId="0" borderId="18" xfId="0" applyFont="1" applyFill="1" applyBorder="1" applyAlignment="1">
      <alignment horizontal="center"/>
    </xf>
    <xf numFmtId="0" fontId="6" fillId="36" borderId="113" xfId="0" applyFont="1" applyFill="1" applyBorder="1" applyAlignment="1">
      <alignment horizontal="center" vertical="center" wrapText="1"/>
    </xf>
    <xf numFmtId="0" fontId="6" fillId="36" borderId="25" xfId="0" applyFont="1" applyFill="1" applyBorder="1" applyAlignment="1">
      <alignment horizontal="center" vertical="center" wrapText="1"/>
    </xf>
    <xf numFmtId="0" fontId="6" fillId="36" borderId="110" xfId="0" applyFont="1" applyFill="1" applyBorder="1" applyAlignment="1">
      <alignment horizontal="center" vertical="center" wrapText="1"/>
    </xf>
    <xf numFmtId="0" fontId="6" fillId="36" borderId="93" xfId="0" applyFont="1" applyFill="1" applyBorder="1" applyAlignment="1">
      <alignment horizontal="center" vertical="center" wrapText="1"/>
    </xf>
    <xf numFmtId="0" fontId="100" fillId="3" borderId="62" xfId="17467" applyFont="1" applyFill="1" applyBorder="1" applyAlignment="1" applyProtection="1">
      <alignment horizontal="center" vertical="center" wrapText="1"/>
      <protection locked="0"/>
    </xf>
    <xf numFmtId="0" fontId="100" fillId="3" borderId="59" xfId="17467" applyFont="1" applyFill="1" applyBorder="1" applyAlignment="1" applyProtection="1">
      <alignment horizontal="center" vertical="center" wrapText="1"/>
      <protection locked="0"/>
    </xf>
    <xf numFmtId="9" fontId="4" fillId="0" borderId="6" xfId="0" applyNumberFormat="1" applyFont="1" applyFill="1" applyBorder="1" applyAlignment="1">
      <alignment horizontal="center" vertical="center"/>
    </xf>
    <xf numFmtId="9" fontId="4" fillId="0" borderId="8"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15" fillId="3" borderId="13" xfId="1142" applyNumberFormat="1" applyFont="1" applyFill="1" applyBorder="1" applyAlignment="1" applyProtection="1">
      <alignment horizontal="center"/>
      <protection locked="0"/>
    </xf>
    <xf numFmtId="164" fontId="15" fillId="3" borderId="14" xfId="1142" applyNumberFormat="1" applyFont="1" applyFill="1" applyBorder="1" applyAlignment="1" applyProtection="1">
      <alignment horizontal="center"/>
      <protection locked="0"/>
    </xf>
    <xf numFmtId="164" fontId="15" fillId="3" borderId="15" xfId="1142" applyNumberFormat="1" applyFont="1" applyFill="1" applyBorder="1" applyAlignment="1" applyProtection="1">
      <alignment horizontal="center"/>
      <protection locked="0"/>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164" fontId="15" fillId="0" borderId="85" xfId="1142" applyNumberFormat="1" applyFont="1" applyFill="1" applyBorder="1" applyAlignment="1" applyProtection="1">
      <alignment horizontal="center" vertical="center" wrapText="1"/>
      <protection locked="0"/>
    </xf>
    <xf numFmtId="164" fontId="15" fillId="0" borderId="86" xfId="1142" applyNumberFormat="1" applyFont="1" applyFill="1" applyBorder="1" applyAlignment="1" applyProtection="1">
      <alignment horizontal="center" vertical="center" wrapText="1"/>
      <protection locked="0"/>
    </xf>
    <xf numFmtId="0" fontId="4" fillId="0" borderId="6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 xfId="0" applyFont="1" applyFill="1" applyBorder="1" applyAlignment="1">
      <alignment horizontal="center" wrapText="1"/>
    </xf>
    <xf numFmtId="0" fontId="4" fillId="0" borderId="8" xfId="0" applyFont="1" applyFill="1" applyBorder="1" applyAlignment="1">
      <alignment horizontal="center" wrapText="1"/>
    </xf>
    <xf numFmtId="0" fontId="4" fillId="0" borderId="5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14" fillId="0" borderId="50" xfId="0" applyFont="1" applyFill="1" applyBorder="1" applyAlignment="1">
      <alignment horizontal="left" vertical="center"/>
    </xf>
    <xf numFmtId="0" fontId="14" fillId="0" borderId="51" xfId="0" applyFont="1" applyFill="1" applyBorder="1" applyAlignment="1">
      <alignment horizontal="left" vertical="center"/>
    </xf>
    <xf numFmtId="0" fontId="4" fillId="0" borderId="14" xfId="0" applyFont="1" applyFill="1" applyBorder="1" applyAlignment="1">
      <alignment horizontal="center"/>
    </xf>
    <xf numFmtId="0" fontId="4" fillId="0" borderId="15" xfId="0" applyFont="1" applyFill="1" applyBorder="1" applyAlignment="1">
      <alignment horizontal="center" vertical="center" wrapText="1"/>
    </xf>
    <xf numFmtId="0" fontId="4" fillId="0" borderId="109" xfId="0" applyFont="1" applyFill="1" applyBorder="1" applyAlignment="1">
      <alignment horizontal="center" vertical="center" wrapText="1"/>
    </xf>
    <xf numFmtId="0" fontId="117" fillId="0" borderId="116" xfId="0" applyFont="1" applyFill="1" applyBorder="1" applyAlignment="1">
      <alignment horizontal="left" vertical="center" wrapText="1"/>
    </xf>
    <xf numFmtId="0" fontId="117" fillId="0" borderId="117" xfId="0" applyFont="1" applyFill="1" applyBorder="1" applyAlignment="1">
      <alignment horizontal="left" vertical="center" wrapText="1"/>
    </xf>
    <xf numFmtId="0" fontId="117" fillId="0" borderId="119" xfId="0" applyFont="1" applyFill="1" applyBorder="1" applyAlignment="1">
      <alignment horizontal="left" vertical="center" wrapText="1"/>
    </xf>
    <xf numFmtId="0" fontId="117" fillId="0" borderId="120" xfId="0" applyFont="1" applyFill="1" applyBorder="1" applyAlignment="1">
      <alignment horizontal="left" vertical="center" wrapText="1"/>
    </xf>
    <xf numFmtId="0" fontId="117" fillId="0" borderId="122" xfId="0" applyFont="1" applyFill="1" applyBorder="1" applyAlignment="1">
      <alignment horizontal="left" vertical="center" wrapText="1"/>
    </xf>
    <xf numFmtId="0" fontId="117" fillId="0" borderId="123" xfId="0" applyFont="1" applyFill="1" applyBorder="1" applyAlignment="1">
      <alignment horizontal="left" vertical="center" wrapText="1"/>
    </xf>
    <xf numFmtId="0" fontId="118" fillId="0" borderId="142" xfId="0" applyFont="1" applyFill="1" applyBorder="1" applyAlignment="1">
      <alignment horizontal="center" vertical="center" wrapText="1"/>
    </xf>
    <xf numFmtId="0" fontId="118" fillId="0" borderId="141" xfId="0" applyFont="1" applyFill="1" applyBorder="1" applyAlignment="1">
      <alignment horizontal="center" vertical="center" wrapText="1"/>
    </xf>
    <xf numFmtId="0" fontId="118" fillId="0" borderId="118" xfId="0" applyFont="1" applyFill="1" applyBorder="1" applyAlignment="1">
      <alignment horizontal="center" vertical="center" wrapText="1"/>
    </xf>
    <xf numFmtId="0" fontId="118" fillId="0" borderId="49" xfId="0" applyFont="1" applyFill="1" applyBorder="1" applyAlignment="1">
      <alignment horizontal="center" vertical="center" wrapText="1"/>
    </xf>
    <xf numFmtId="0" fontId="118" fillId="0" borderId="121" xfId="0" applyFont="1" applyFill="1" applyBorder="1" applyAlignment="1">
      <alignment horizontal="center" vertical="center" wrapText="1"/>
    </xf>
    <xf numFmtId="0" fontId="118" fillId="0" borderId="9" xfId="0" applyFont="1" applyFill="1" applyBorder="1" applyAlignment="1">
      <alignment horizontal="center" vertical="center" wrapText="1"/>
    </xf>
    <xf numFmtId="0" fontId="114" fillId="0" borderId="144" xfId="0" applyFont="1" applyFill="1" applyBorder="1" applyAlignment="1">
      <alignment horizontal="center" vertical="center" wrapText="1"/>
    </xf>
    <xf numFmtId="0" fontId="114" fillId="0" borderId="5" xfId="0" applyFont="1" applyFill="1" applyBorder="1" applyAlignment="1">
      <alignment horizontal="center" vertical="center" wrapText="1"/>
    </xf>
    <xf numFmtId="0" fontId="114" fillId="0" borderId="143" xfId="0" applyFont="1" applyFill="1" applyBorder="1" applyAlignment="1">
      <alignment horizontal="center" vertical="center" wrapText="1"/>
    </xf>
    <xf numFmtId="0" fontId="114" fillId="0" borderId="146" xfId="0" applyFont="1" applyFill="1" applyBorder="1" applyAlignment="1">
      <alignment horizontal="center" vertical="center" wrapText="1"/>
    </xf>
    <xf numFmtId="0" fontId="114" fillId="0" borderId="145" xfId="0" applyFont="1" applyFill="1" applyBorder="1" applyAlignment="1">
      <alignment horizontal="center" vertical="center" wrapText="1"/>
    </xf>
    <xf numFmtId="0" fontId="121" fillId="0" borderId="143" xfId="0" applyFont="1" applyFill="1" applyBorder="1" applyAlignment="1">
      <alignment horizontal="center" vertical="center"/>
    </xf>
    <xf numFmtId="0" fontId="116" fillId="0" borderId="142" xfId="0" applyFont="1" applyFill="1" applyBorder="1" applyAlignment="1">
      <alignment horizontal="center" vertical="center"/>
    </xf>
    <xf numFmtId="0" fontId="116" fillId="0" borderId="147" xfId="0" applyFont="1" applyFill="1" applyBorder="1" applyAlignment="1">
      <alignment horizontal="center" vertical="center"/>
    </xf>
    <xf numFmtId="0" fontId="116" fillId="0" borderId="49" xfId="0" applyFont="1" applyFill="1" applyBorder="1" applyAlignment="1">
      <alignment horizontal="center" vertical="center"/>
    </xf>
    <xf numFmtId="0" fontId="116" fillId="0" borderId="9" xfId="0" applyFont="1" applyFill="1" applyBorder="1" applyAlignment="1">
      <alignment horizontal="center" vertical="center"/>
    </xf>
    <xf numFmtId="0" fontId="117" fillId="0" borderId="143" xfId="0" applyFont="1" applyFill="1" applyBorder="1" applyAlignment="1">
      <alignment horizontal="center" vertical="center" wrapText="1"/>
    </xf>
    <xf numFmtId="0" fontId="117" fillId="0" borderId="142" xfId="0" applyFont="1" applyFill="1" applyBorder="1" applyAlignment="1">
      <alignment horizontal="center" vertical="center" wrapText="1"/>
    </xf>
    <xf numFmtId="0" fontId="117" fillId="0" borderId="147" xfId="0" applyFont="1" applyFill="1" applyBorder="1" applyAlignment="1">
      <alignment horizontal="center" vertical="center" wrapText="1"/>
    </xf>
    <xf numFmtId="0" fontId="117" fillId="0" borderId="124" xfId="0" applyFont="1" applyFill="1" applyBorder="1" applyAlignment="1">
      <alignment horizontal="center" vertical="center" wrapText="1"/>
    </xf>
    <xf numFmtId="0" fontId="117" fillId="0" borderId="125" xfId="0" applyFont="1" applyFill="1" applyBorder="1" applyAlignment="1">
      <alignment horizontal="center" vertical="center" wrapText="1"/>
    </xf>
    <xf numFmtId="0" fontId="117" fillId="0" borderId="49" xfId="0" applyFont="1" applyFill="1" applyBorder="1" applyAlignment="1">
      <alignment horizontal="center" vertical="center" wrapText="1"/>
    </xf>
    <xf numFmtId="0" fontId="117" fillId="0" borderId="9" xfId="0" applyFont="1" applyFill="1" applyBorder="1" applyAlignment="1">
      <alignment horizontal="center" vertical="center" wrapText="1"/>
    </xf>
    <xf numFmtId="0" fontId="114" fillId="0" borderId="148" xfId="0" applyFont="1" applyFill="1" applyBorder="1" applyAlignment="1">
      <alignment horizontal="center" vertical="center" wrapText="1"/>
    </xf>
    <xf numFmtId="0" fontId="117" fillId="0" borderId="126"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4" fillId="0" borderId="126" xfId="0" applyFont="1" applyFill="1" applyBorder="1" applyAlignment="1">
      <alignment horizontal="center" vertical="center" wrapText="1"/>
    </xf>
    <xf numFmtId="0" fontId="114" fillId="0" borderId="142" xfId="0" applyFont="1" applyFill="1" applyBorder="1" applyAlignment="1">
      <alignment horizontal="center" vertical="center" wrapText="1"/>
    </xf>
    <xf numFmtId="0" fontId="114" fillId="0" borderId="141" xfId="0" applyFont="1" applyFill="1" applyBorder="1" applyAlignment="1">
      <alignment horizontal="center" vertical="center" wrapText="1"/>
    </xf>
    <xf numFmtId="0" fontId="114" fillId="0" borderId="147" xfId="0" applyFont="1" applyFill="1" applyBorder="1" applyAlignment="1">
      <alignment horizontal="center" vertical="center" wrapText="1"/>
    </xf>
    <xf numFmtId="0" fontId="114" fillId="0" borderId="9" xfId="0" applyFont="1" applyFill="1" applyBorder="1" applyAlignment="1">
      <alignment horizontal="center" vertical="center" wrapText="1"/>
    </xf>
    <xf numFmtId="0" fontId="114" fillId="0" borderId="152" xfId="0" applyFont="1" applyFill="1" applyBorder="1" applyAlignment="1">
      <alignment horizontal="center" vertical="center" wrapText="1"/>
    </xf>
    <xf numFmtId="0" fontId="114" fillId="0" borderId="50" xfId="0" applyFont="1" applyFill="1" applyBorder="1" applyAlignment="1">
      <alignment horizontal="center" vertical="center" wrapText="1"/>
    </xf>
    <xf numFmtId="0" fontId="114" fillId="0" borderId="51" xfId="0" applyFont="1" applyFill="1" applyBorder="1" applyAlignment="1">
      <alignment horizontal="center" vertical="center" wrapText="1"/>
    </xf>
    <xf numFmtId="0" fontId="114" fillId="0" borderId="101" xfId="0" applyFont="1" applyFill="1" applyBorder="1" applyAlignment="1">
      <alignment horizontal="center" vertical="center" wrapText="1"/>
    </xf>
    <xf numFmtId="0" fontId="117" fillId="0" borderId="50" xfId="0" applyFont="1" applyFill="1" applyBorder="1" applyAlignment="1">
      <alignment horizontal="left" vertical="top" wrapText="1"/>
    </xf>
    <xf numFmtId="0" fontId="117" fillId="0" borderId="101" xfId="0" applyFont="1" applyFill="1" applyBorder="1" applyAlignment="1">
      <alignment horizontal="left" vertical="top" wrapText="1"/>
    </xf>
    <xf numFmtId="0" fontId="117" fillId="0" borderId="58" xfId="0" applyFont="1" applyFill="1" applyBorder="1" applyAlignment="1">
      <alignment horizontal="left" vertical="top" wrapText="1"/>
    </xf>
    <xf numFmtId="0" fontId="117" fillId="0" borderId="87" xfId="0" applyFont="1" applyFill="1" applyBorder="1" applyAlignment="1">
      <alignment horizontal="left" vertical="top" wrapText="1"/>
    </xf>
    <xf numFmtId="0" fontId="117" fillId="0" borderId="115" xfId="0" applyFont="1" applyFill="1" applyBorder="1" applyAlignment="1">
      <alignment horizontal="left" vertical="top" wrapText="1"/>
    </xf>
    <xf numFmtId="0" fontId="117" fillId="0" borderId="154" xfId="0" applyFont="1" applyFill="1" applyBorder="1" applyAlignment="1">
      <alignment horizontal="left" vertical="top" wrapText="1"/>
    </xf>
    <xf numFmtId="0" fontId="117" fillId="0" borderId="155" xfId="0" applyFont="1" applyFill="1" applyBorder="1" applyAlignment="1">
      <alignment horizontal="center" vertical="center" wrapText="1"/>
    </xf>
    <xf numFmtId="0" fontId="117" fillId="0" borderId="64" xfId="0" applyFont="1" applyFill="1" applyBorder="1" applyAlignment="1">
      <alignment horizontal="center" vertical="center" wrapText="1"/>
    </xf>
    <xf numFmtId="0" fontId="114" fillId="0" borderId="142" xfId="0" applyFont="1" applyFill="1" applyBorder="1" applyAlignment="1">
      <alignment horizontal="center" vertical="top" wrapText="1"/>
    </xf>
    <xf numFmtId="0" fontId="114" fillId="0" borderId="141" xfId="0" applyFont="1" applyFill="1" applyBorder="1" applyAlignment="1">
      <alignment horizontal="center" vertical="top" wrapText="1"/>
    </xf>
    <xf numFmtId="0" fontId="114" fillId="0" borderId="148" xfId="0" applyFont="1" applyFill="1" applyBorder="1" applyAlignment="1">
      <alignment horizontal="center" vertical="top" wrapText="1"/>
    </xf>
    <xf numFmtId="0" fontId="114" fillId="0" borderId="145" xfId="0" applyFont="1" applyFill="1" applyBorder="1" applyAlignment="1">
      <alignment horizontal="center" vertical="top" wrapText="1"/>
    </xf>
    <xf numFmtId="0" fontId="104" fillId="0" borderId="127" xfId="0" applyFont="1" applyFill="1" applyBorder="1" applyAlignment="1">
      <alignment horizontal="left" vertical="top" wrapText="1"/>
    </xf>
    <xf numFmtId="0" fontId="104" fillId="0" borderId="128" xfId="0" applyFont="1" applyFill="1" applyBorder="1" applyAlignment="1">
      <alignment horizontal="left" vertical="top" wrapText="1"/>
    </xf>
    <xf numFmtId="0" fontId="120" fillId="0" borderId="143" xfId="0" applyFont="1" applyFill="1" applyBorder="1" applyAlignment="1">
      <alignment horizontal="center" vertical="center"/>
    </xf>
    <xf numFmtId="0" fontId="119" fillId="0" borderId="143"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04" fillId="76" borderId="146" xfId="0" applyFont="1" applyFill="1" applyBorder="1" applyAlignment="1">
      <alignment horizontal="center" vertical="center" wrapText="1"/>
    </xf>
    <xf numFmtId="0" fontId="104" fillId="76" borderId="145" xfId="0" applyFont="1" applyFill="1" applyBorder="1" applyAlignment="1">
      <alignment horizontal="center" vertical="center" wrapText="1"/>
    </xf>
    <xf numFmtId="0" fontId="105" fillId="0" borderId="146" xfId="0" applyFont="1" applyFill="1" applyBorder="1" applyAlignment="1">
      <alignment horizontal="left" vertical="center" wrapText="1"/>
    </xf>
    <xf numFmtId="0" fontId="105" fillId="0" borderId="145" xfId="0" applyFont="1" applyFill="1" applyBorder="1" applyAlignment="1">
      <alignment horizontal="left" vertical="center" wrapText="1"/>
    </xf>
    <xf numFmtId="0" fontId="105" fillId="0" borderId="146" xfId="17467" applyFont="1" applyFill="1" applyBorder="1" applyAlignment="1" applyProtection="1">
      <alignment horizontal="left" vertical="top" wrapText="1"/>
      <protection locked="0"/>
    </xf>
    <xf numFmtId="0" fontId="105" fillId="0" borderId="145" xfId="17467" applyFont="1" applyFill="1" applyBorder="1" applyAlignment="1" applyProtection="1">
      <alignment horizontal="left" vertical="top" wrapText="1"/>
      <protection locked="0"/>
    </xf>
    <xf numFmtId="0" fontId="105" fillId="0" borderId="146" xfId="0" applyFont="1" applyFill="1" applyBorder="1" applyAlignment="1">
      <alignment horizontal="left" vertical="top" wrapText="1"/>
    </xf>
    <xf numFmtId="0" fontId="105" fillId="0" borderId="145" xfId="0" applyFont="1" applyFill="1" applyBorder="1" applyAlignment="1">
      <alignment horizontal="left" vertical="top" wrapText="1"/>
    </xf>
    <xf numFmtId="49" fontId="105" fillId="0" borderId="0" xfId="0" applyNumberFormat="1" applyFont="1" applyFill="1" applyBorder="1" applyAlignment="1">
      <alignment horizontal="center" vertical="center"/>
    </xf>
    <xf numFmtId="0" fontId="105" fillId="0" borderId="143" xfId="0" applyFont="1" applyFill="1" applyBorder="1" applyAlignment="1">
      <alignment horizontal="left" vertical="top" wrapText="1"/>
    </xf>
    <xf numFmtId="0" fontId="105" fillId="0" borderId="143" xfId="0" applyFont="1" applyFill="1" applyBorder="1" applyAlignment="1">
      <alignment horizontal="left" vertical="center" wrapText="1"/>
    </xf>
    <xf numFmtId="0" fontId="104" fillId="76" borderId="143" xfId="0" applyFont="1" applyFill="1" applyBorder="1" applyAlignment="1">
      <alignment horizontal="center" vertical="center" wrapText="1"/>
    </xf>
    <xf numFmtId="0" fontId="105" fillId="0" borderId="143" xfId="0" applyFont="1" applyFill="1" applyBorder="1" applyAlignment="1">
      <alignment horizontal="center"/>
    </xf>
    <xf numFmtId="0" fontId="104" fillId="0" borderId="80" xfId="0" applyFont="1" applyFill="1" applyBorder="1" applyAlignment="1">
      <alignment horizontal="center" vertical="center"/>
    </xf>
    <xf numFmtId="0" fontId="104" fillId="76" borderId="77" xfId="0" applyFont="1" applyFill="1" applyBorder="1" applyAlignment="1">
      <alignment horizontal="center" vertical="center" wrapText="1"/>
    </xf>
    <xf numFmtId="0" fontId="104" fillId="76" borderId="0" xfId="0" applyFont="1" applyFill="1" applyBorder="1" applyAlignment="1">
      <alignment horizontal="center" vertical="center" wrapText="1"/>
    </xf>
    <xf numFmtId="0" fontId="104" fillId="76" borderId="78" xfId="0" applyFont="1" applyFill="1" applyBorder="1" applyAlignment="1">
      <alignment horizontal="center" vertical="center" wrapText="1"/>
    </xf>
    <xf numFmtId="0" fontId="105" fillId="0" borderId="95" xfId="0" applyFont="1" applyFill="1" applyBorder="1" applyAlignment="1">
      <alignment horizontal="left" vertical="center" wrapText="1"/>
    </xf>
    <xf numFmtId="0" fontId="105" fillId="0" borderId="93" xfId="0" applyFont="1" applyFill="1" applyBorder="1" applyAlignment="1">
      <alignment horizontal="left" vertical="center" wrapText="1"/>
    </xf>
    <xf numFmtId="0" fontId="104" fillId="0" borderId="143" xfId="0" applyFont="1" applyFill="1" applyBorder="1" applyAlignment="1">
      <alignment horizontal="center" vertical="center"/>
    </xf>
    <xf numFmtId="0" fontId="105" fillId="3" borderId="146" xfId="17467" applyFont="1" applyFill="1" applyBorder="1" applyAlignment="1" applyProtection="1">
      <alignment horizontal="left" vertical="top" wrapText="1"/>
      <protection locked="0"/>
    </xf>
    <xf numFmtId="0" fontId="105" fillId="3" borderId="145" xfId="17467" applyFont="1" applyFill="1" applyBorder="1" applyAlignment="1" applyProtection="1">
      <alignment horizontal="left" vertical="top" wrapText="1"/>
      <protection locked="0"/>
    </xf>
    <xf numFmtId="0" fontId="104" fillId="76" borderId="82" xfId="0" applyFont="1" applyFill="1" applyBorder="1" applyAlignment="1">
      <alignment horizontal="center" vertical="center"/>
    </xf>
    <xf numFmtId="0" fontId="104" fillId="76" borderId="83" xfId="0" applyFont="1" applyFill="1" applyBorder="1" applyAlignment="1">
      <alignment horizontal="center" vertical="center"/>
    </xf>
    <xf numFmtId="0" fontId="104" fillId="76" borderId="84" xfId="0" applyFont="1" applyFill="1" applyBorder="1" applyAlignment="1">
      <alignment horizontal="center" vertical="center"/>
    </xf>
    <xf numFmtId="0" fontId="105" fillId="77" borderId="95" xfId="0" applyFont="1" applyFill="1" applyBorder="1" applyAlignment="1">
      <alignment vertical="center" wrapText="1"/>
    </xf>
    <xf numFmtId="0" fontId="105" fillId="77" borderId="93" xfId="0" applyFont="1" applyFill="1" applyBorder="1" applyAlignment="1">
      <alignment vertical="center" wrapText="1"/>
    </xf>
    <xf numFmtId="0" fontId="105" fillId="0" borderId="95" xfId="0" applyFont="1" applyFill="1" applyBorder="1" applyAlignment="1">
      <alignment vertical="center" wrapText="1"/>
    </xf>
    <xf numFmtId="0" fontId="105" fillId="0" borderId="93" xfId="0" applyFont="1" applyFill="1" applyBorder="1" applyAlignment="1">
      <alignment vertical="center" wrapText="1"/>
    </xf>
    <xf numFmtId="0" fontId="105" fillId="3" borderId="95" xfId="0" applyFont="1" applyFill="1" applyBorder="1" applyAlignment="1">
      <alignment horizontal="left" vertical="center" wrapText="1"/>
    </xf>
    <xf numFmtId="0" fontId="105" fillId="3" borderId="93" xfId="0" applyFont="1" applyFill="1" applyBorder="1" applyAlignment="1">
      <alignment horizontal="left" vertical="center" wrapText="1"/>
    </xf>
    <xf numFmtId="0" fontId="105" fillId="0" borderId="72" xfId="0" applyFont="1" applyFill="1" applyBorder="1" applyAlignment="1">
      <alignment horizontal="left" vertical="center" wrapText="1"/>
    </xf>
    <xf numFmtId="0" fontId="105" fillId="0" borderId="73" xfId="0" applyFont="1" applyFill="1" applyBorder="1" applyAlignment="1">
      <alignment horizontal="left" vertical="center" wrapText="1"/>
    </xf>
    <xf numFmtId="0" fontId="104" fillId="76" borderId="68" xfId="0" applyFont="1" applyFill="1" applyBorder="1" applyAlignment="1">
      <alignment horizontal="center" vertical="center" wrapText="1"/>
    </xf>
    <xf numFmtId="0" fontId="104" fillId="76" borderId="69" xfId="0" applyFont="1" applyFill="1" applyBorder="1" applyAlignment="1">
      <alignment horizontal="center" vertical="center" wrapText="1"/>
    </xf>
    <xf numFmtId="0" fontId="104" fillId="76" borderId="70" xfId="0" applyFont="1" applyFill="1" applyBorder="1" applyAlignment="1">
      <alignment horizontal="center" vertical="center" wrapText="1"/>
    </xf>
    <xf numFmtId="0" fontId="105" fillId="0" borderId="49" xfId="0" applyFont="1" applyFill="1" applyBorder="1" applyAlignment="1">
      <alignment horizontal="left" vertical="center" wrapText="1"/>
    </xf>
    <xf numFmtId="0" fontId="105" fillId="0" borderId="9" xfId="0" applyFont="1" applyFill="1" applyBorder="1" applyAlignment="1">
      <alignment horizontal="left" vertical="center" wrapText="1"/>
    </xf>
    <xf numFmtId="0" fontId="105" fillId="82" borderId="95" xfId="0" applyFont="1" applyFill="1" applyBorder="1" applyAlignment="1">
      <alignment vertical="center" wrapText="1"/>
    </xf>
    <xf numFmtId="0" fontId="105" fillId="82" borderId="93" xfId="0" applyFont="1" applyFill="1" applyBorder="1" applyAlignment="1">
      <alignment vertical="center" wrapText="1"/>
    </xf>
    <xf numFmtId="0" fontId="105" fillId="82" borderId="136" xfId="0" applyFont="1" applyFill="1" applyBorder="1" applyAlignment="1">
      <alignment horizontal="left" vertical="center" wrapText="1"/>
    </xf>
    <xf numFmtId="0" fontId="105" fillId="82" borderId="137" xfId="0" applyFont="1" applyFill="1" applyBorder="1" applyAlignment="1">
      <alignment horizontal="left" vertical="center" wrapText="1"/>
    </xf>
    <xf numFmtId="0" fontId="105" fillId="82" borderId="138" xfId="0" applyFont="1" applyFill="1" applyBorder="1" applyAlignment="1">
      <alignment horizontal="left" vertical="center" wrapText="1"/>
    </xf>
    <xf numFmtId="0" fontId="105" fillId="3" borderId="72" xfId="0" applyFont="1" applyFill="1" applyBorder="1" applyAlignment="1">
      <alignment horizontal="left" vertical="center" wrapText="1"/>
    </xf>
    <xf numFmtId="0" fontId="105" fillId="3" borderId="73" xfId="0" applyFont="1" applyFill="1" applyBorder="1" applyAlignment="1">
      <alignment horizontal="left" vertical="center" wrapText="1"/>
    </xf>
    <xf numFmtId="0" fontId="105" fillId="82" borderId="75" xfId="0" applyFont="1" applyFill="1" applyBorder="1" applyAlignment="1">
      <alignment horizontal="left" vertical="center" wrapText="1"/>
    </xf>
    <xf numFmtId="0" fontId="105" fillId="82" borderId="76" xfId="0" applyFont="1" applyFill="1" applyBorder="1" applyAlignment="1">
      <alignment horizontal="left" vertical="center" wrapText="1"/>
    </xf>
    <xf numFmtId="0" fontId="105" fillId="82" borderId="49" xfId="0" applyFont="1" applyFill="1" applyBorder="1" applyAlignment="1">
      <alignment vertical="center" wrapText="1"/>
    </xf>
    <xf numFmtId="0" fontId="105" fillId="82" borderId="9" xfId="0" applyFont="1" applyFill="1" applyBorder="1" applyAlignment="1">
      <alignment vertical="center" wrapText="1"/>
    </xf>
    <xf numFmtId="0" fontId="104" fillId="0" borderId="65" xfId="0" applyFont="1" applyFill="1" applyBorder="1" applyAlignment="1">
      <alignment horizontal="center" vertical="center"/>
    </xf>
    <xf numFmtId="0" fontId="104" fillId="0" borderId="66" xfId="0" applyFont="1" applyFill="1" applyBorder="1" applyAlignment="1">
      <alignment horizontal="center" vertical="center"/>
    </xf>
    <xf numFmtId="0" fontId="104" fillId="0" borderId="67" xfId="0" applyFont="1" applyFill="1" applyBorder="1" applyAlignment="1">
      <alignment horizontal="center" vertical="center"/>
    </xf>
    <xf numFmtId="0" fontId="105" fillId="0" borderId="94" xfId="0" applyFont="1" applyFill="1" applyBorder="1" applyAlignment="1">
      <alignment horizontal="left" vertical="center" wrapText="1"/>
    </xf>
    <xf numFmtId="0" fontId="105" fillId="3" borderId="95" xfId="0" applyFont="1" applyFill="1" applyBorder="1" applyAlignment="1">
      <alignment vertical="center" wrapText="1"/>
    </xf>
    <xf numFmtId="0" fontId="105" fillId="3" borderId="93" xfId="0" applyFont="1" applyFill="1" applyBorder="1" applyAlignment="1">
      <alignment vertical="center" wrapText="1"/>
    </xf>
    <xf numFmtId="0" fontId="123" fillId="3" borderId="95" xfId="0" applyFont="1" applyFill="1" applyBorder="1" applyAlignment="1">
      <alignment vertical="center" wrapText="1"/>
    </xf>
    <xf numFmtId="0" fontId="123" fillId="3" borderId="93" xfId="0" applyFont="1" applyFill="1" applyBorder="1" applyAlignment="1">
      <alignment vertical="center" wrapText="1"/>
    </xf>
    <xf numFmtId="0" fontId="105" fillId="0" borderId="95" xfId="0" applyFont="1" applyFill="1" applyBorder="1" applyAlignment="1">
      <alignment horizontal="left"/>
    </xf>
    <xf numFmtId="0" fontId="105" fillId="0" borderId="93" xfId="0" applyFont="1" applyFill="1" applyBorder="1" applyAlignment="1">
      <alignment horizontal="left"/>
    </xf>
  </cellXfs>
  <cellStyles count="2144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12" xfId="21415"/>
    <cellStyle name="Comma 113" xfId="21417"/>
    <cellStyle name="Comma 114" xfId="21445"/>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11" xfId="21419"/>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20"/>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 5" xfId="2142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 5" xfId="21422"/>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2 8" xfId="21423"/>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2 2" xfId="21425"/>
    <cellStyle name="Euro 3" xfId="9228"/>
    <cellStyle name="Euro 4" xfId="21424"/>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12" xfId="21426"/>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greyed 3" xfId="21427"/>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er2 5" xfId="21428"/>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eadingTable 3" xfId="21429"/>
    <cellStyle name="highlightExposure" xfId="9411"/>
    <cellStyle name="highlightExposure 2" xfId="9412"/>
    <cellStyle name="highlightExposure 3" xfId="21430"/>
    <cellStyle name="highlightPercentage" xfId="9413"/>
    <cellStyle name="highlightPercentage 2" xfId="9414"/>
    <cellStyle name="highlightPercentage 3" xfId="21431"/>
    <cellStyle name="highlightText" xfId="9415"/>
    <cellStyle name="highlightText 2" xfId="9416"/>
    <cellStyle name="highlightText 3" xfId="21432"/>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inputExposure 3" xfId="21433"/>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3 5" xfId="21434"/>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_Likvidoba NBG AUG" xfId="21435"/>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08" xfId="21436"/>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_6 tvemde gareb" xfId="21437"/>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48" xfId="21438"/>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 7" xfId="21439"/>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alExposure 3" xfId="21440"/>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22" xfId="21416"/>
    <cellStyle name="Percent 23" xfId="21418"/>
    <cellStyle name="Percent 24" xfId="21444"/>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4 5" xfId="21441"/>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Exposure 3" xfId="21442"/>
    <cellStyle name="showParameterE" xfId="21156"/>
    <cellStyle name="showParameterE 2" xfId="21157"/>
    <cellStyle name="showParameterE 3" xfId="21443"/>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C29" sqref="C29"/>
    </sheetView>
  </sheetViews>
  <sheetFormatPr defaultRowHeight="15"/>
  <cols>
    <col min="1" max="1" width="10.28515625" style="3" customWidth="1"/>
    <col min="2" max="2" width="153" bestFit="1" customWidth="1"/>
    <col min="3" max="3" width="39.5703125" customWidth="1"/>
    <col min="7" max="7" width="25" customWidth="1"/>
  </cols>
  <sheetData>
    <row r="1" spans="1:3" ht="15.75">
      <c r="A1" s="10"/>
      <c r="B1" s="126" t="s">
        <v>153</v>
      </c>
      <c r="C1" s="54"/>
    </row>
    <row r="2" spans="1:3" s="123" customFormat="1" ht="15.75">
      <c r="A2" s="164">
        <v>1</v>
      </c>
      <c r="B2" s="124" t="s">
        <v>154</v>
      </c>
      <c r="C2" s="790" t="s">
        <v>962</v>
      </c>
    </row>
    <row r="3" spans="1:3" s="123" customFormat="1" ht="15.75">
      <c r="A3" s="164">
        <v>2</v>
      </c>
      <c r="B3" s="125" t="s">
        <v>155</v>
      </c>
      <c r="C3" s="121" t="s">
        <v>963</v>
      </c>
    </row>
    <row r="4" spans="1:3" s="123" customFormat="1" ht="15.75">
      <c r="A4" s="164">
        <v>3</v>
      </c>
      <c r="B4" s="125" t="s">
        <v>156</v>
      </c>
      <c r="C4" s="121" t="s">
        <v>964</v>
      </c>
    </row>
    <row r="5" spans="1:3" s="123" customFormat="1" ht="15.75">
      <c r="A5" s="165">
        <v>4</v>
      </c>
      <c r="B5" s="128" t="s">
        <v>157</v>
      </c>
      <c r="C5" s="121" t="s">
        <v>961</v>
      </c>
    </row>
    <row r="6" spans="1:3" s="127" customFormat="1" ht="65.25" customHeight="1">
      <c r="A6" s="793" t="s">
        <v>158</v>
      </c>
      <c r="B6" s="794"/>
      <c r="C6" s="794"/>
    </row>
    <row r="7" spans="1:3">
      <c r="A7" s="284" t="s">
        <v>159</v>
      </c>
      <c r="B7" s="285" t="s">
        <v>160</v>
      </c>
    </row>
    <row r="8" spans="1:3">
      <c r="A8" s="368">
        <v>1</v>
      </c>
      <c r="B8" s="282" t="s">
        <v>108</v>
      </c>
    </row>
    <row r="9" spans="1:3">
      <c r="A9" s="368">
        <v>2</v>
      </c>
      <c r="B9" s="282" t="s">
        <v>161</v>
      </c>
    </row>
    <row r="10" spans="1:3">
      <c r="A10" s="368">
        <v>3</v>
      </c>
      <c r="B10" s="282" t="s">
        <v>3</v>
      </c>
    </row>
    <row r="11" spans="1:3">
      <c r="A11" s="368">
        <v>4</v>
      </c>
      <c r="B11" s="282" t="s">
        <v>162</v>
      </c>
      <c r="C11" s="122"/>
    </row>
    <row r="12" spans="1:3">
      <c r="A12" s="368">
        <v>5</v>
      </c>
      <c r="B12" s="282" t="s">
        <v>163</v>
      </c>
    </row>
    <row r="13" spans="1:3">
      <c r="A13" s="368">
        <v>6</v>
      </c>
      <c r="B13" s="286" t="s">
        <v>164</v>
      </c>
    </row>
    <row r="14" spans="1:3">
      <c r="A14" s="368">
        <v>7</v>
      </c>
      <c r="B14" s="282" t="s">
        <v>165</v>
      </c>
    </row>
    <row r="15" spans="1:3">
      <c r="A15" s="368">
        <v>8</v>
      </c>
      <c r="B15" s="282" t="s">
        <v>166</v>
      </c>
    </row>
    <row r="16" spans="1:3">
      <c r="A16" s="368">
        <v>9</v>
      </c>
      <c r="B16" s="282" t="s">
        <v>115</v>
      </c>
    </row>
    <row r="17" spans="1:2">
      <c r="A17" s="704" t="s">
        <v>167</v>
      </c>
      <c r="B17" s="282" t="s">
        <v>168</v>
      </c>
    </row>
    <row r="18" spans="1:2">
      <c r="A18" s="368">
        <v>10</v>
      </c>
      <c r="B18" s="282" t="s">
        <v>169</v>
      </c>
    </row>
    <row r="19" spans="1:2">
      <c r="A19" s="368">
        <v>11</v>
      </c>
      <c r="B19" s="286" t="s">
        <v>170</v>
      </c>
    </row>
    <row r="20" spans="1:2">
      <c r="A20" s="368">
        <v>12</v>
      </c>
      <c r="B20" s="286" t="s">
        <v>171</v>
      </c>
    </row>
    <row r="21" spans="1:2">
      <c r="A21" s="368">
        <v>13</v>
      </c>
      <c r="B21" s="287" t="s">
        <v>172</v>
      </c>
    </row>
    <row r="22" spans="1:2">
      <c r="A22" s="368">
        <v>14</v>
      </c>
      <c r="B22" s="282" t="s">
        <v>173</v>
      </c>
    </row>
    <row r="23" spans="1:2">
      <c r="A23" s="368">
        <v>15</v>
      </c>
      <c r="B23" s="282" t="s">
        <v>174</v>
      </c>
    </row>
    <row r="24" spans="1:2">
      <c r="A24" s="368">
        <v>15.1</v>
      </c>
      <c r="B24" s="282" t="s">
        <v>175</v>
      </c>
    </row>
    <row r="25" spans="1:2">
      <c r="A25" s="368">
        <v>16</v>
      </c>
      <c r="B25" s="282" t="s">
        <v>147</v>
      </c>
    </row>
    <row r="26" spans="1:2">
      <c r="A26" s="368">
        <v>17</v>
      </c>
      <c r="B26" s="282" t="s">
        <v>176</v>
      </c>
    </row>
    <row r="27" spans="1:2">
      <c r="A27" s="368">
        <v>18</v>
      </c>
      <c r="B27" s="282" t="s">
        <v>177</v>
      </c>
    </row>
    <row r="28" spans="1:2">
      <c r="A28" s="368">
        <v>19</v>
      </c>
      <c r="B28" s="282" t="s">
        <v>178</v>
      </c>
    </row>
    <row r="29" spans="1:2">
      <c r="A29" s="368">
        <v>20</v>
      </c>
      <c r="B29" s="282" t="s">
        <v>179</v>
      </c>
    </row>
    <row r="30" spans="1:2">
      <c r="A30" s="368">
        <v>21</v>
      </c>
      <c r="B30" s="282" t="s">
        <v>180</v>
      </c>
    </row>
    <row r="31" spans="1:2">
      <c r="A31" s="368">
        <v>22</v>
      </c>
      <c r="B31" s="282" t="s">
        <v>181</v>
      </c>
    </row>
    <row r="32" spans="1:2" ht="25.5">
      <c r="A32" s="368">
        <v>23</v>
      </c>
      <c r="B32" s="613" t="s">
        <v>182</v>
      </c>
    </row>
    <row r="33" spans="1:2">
      <c r="A33" s="368">
        <v>24</v>
      </c>
      <c r="B33" s="282" t="s">
        <v>183</v>
      </c>
    </row>
    <row r="34" spans="1:2">
      <c r="A34" s="368">
        <v>25</v>
      </c>
      <c r="B34" s="282" t="s">
        <v>184</v>
      </c>
    </row>
    <row r="35" spans="1:2">
      <c r="A35" s="368">
        <v>26</v>
      </c>
      <c r="B35" s="282"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L51"/>
  <sheetViews>
    <sheetView zoomScale="115" zoomScaleNormal="115" workbookViewId="0">
      <pane xSplit="1" ySplit="5" topLeftCell="B6" activePane="bottomRight" state="frozen"/>
      <selection pane="topRight" activeCell="B1" sqref="B1"/>
      <selection pane="bottomLeft" activeCell="A6" sqref="A6"/>
      <selection pane="bottomRight" activeCell="B2" sqref="B2"/>
    </sheetView>
  </sheetViews>
  <sheetFormatPr defaultRowHeight="15.75"/>
  <cols>
    <col min="1" max="1" width="9.5703125" style="630" bestFit="1" customWidth="1"/>
    <col min="2" max="2" width="64.42578125" style="17" customWidth="1"/>
    <col min="3" max="3" width="14.140625" style="17" customWidth="1"/>
    <col min="4" max="7" width="14.140625" style="3" customWidth="1"/>
    <col min="8" max="8" width="6.7109375" customWidth="1"/>
    <col min="9" max="12" width="11.28515625" style="479" bestFit="1" customWidth="1"/>
    <col min="13" max="13" width="6.7109375" customWidth="1"/>
  </cols>
  <sheetData>
    <row r="1" spans="1:12">
      <c r="A1" s="634" t="s">
        <v>0</v>
      </c>
      <c r="B1" s="632" t="str">
        <f>Info!C2</f>
        <v>სს "ზირაათ ბანკი საქართველო"</v>
      </c>
    </row>
    <row r="2" spans="1:12">
      <c r="A2" s="634" t="s">
        <v>1</v>
      </c>
      <c r="B2" s="633">
        <v>45016</v>
      </c>
      <c r="C2" s="29"/>
      <c r="D2" s="19"/>
      <c r="E2" s="19"/>
      <c r="F2" s="19"/>
      <c r="G2" s="19"/>
      <c r="H2" s="2"/>
    </row>
    <row r="3" spans="1:12">
      <c r="A3" s="143"/>
      <c r="C3" s="29"/>
      <c r="D3" s="19"/>
      <c r="E3" s="19"/>
      <c r="F3" s="19"/>
      <c r="G3" s="19" t="s">
        <v>980</v>
      </c>
      <c r="H3" s="2"/>
    </row>
    <row r="4" spans="1:12">
      <c r="A4" s="145" t="s">
        <v>107</v>
      </c>
      <c r="B4" s="145" t="s">
        <v>108</v>
      </c>
      <c r="C4" s="146"/>
      <c r="D4" s="795" t="s">
        <v>109</v>
      </c>
      <c r="E4" s="796"/>
      <c r="F4" s="796"/>
      <c r="G4" s="797"/>
      <c r="H4" s="2"/>
      <c r="I4" s="798" t="s">
        <v>110</v>
      </c>
      <c r="J4" s="799"/>
      <c r="K4" s="799"/>
      <c r="L4" s="800"/>
    </row>
    <row r="5" spans="1:12" ht="15">
      <c r="A5" s="626" t="s">
        <v>2</v>
      </c>
      <c r="B5" s="208"/>
      <c r="C5" s="345" t="s">
        <v>983</v>
      </c>
      <c r="D5" s="345" t="str">
        <f>IF(INT(MONTH($B$2))=3, "4"&amp;"Q"&amp;"-"&amp;YEAR($B$2)-1, IF(INT(MONTH($B$2))=6, "1"&amp;"Q"&amp;"-"&amp;YEAR($B$2), IF(INT(MONTH($B$2))=9, "2"&amp;"Q"&amp;"-"&amp;YEAR($B$2),IF(INT(MONTH($B$2))=12, "3"&amp;"Q"&amp;"-"&amp;YEAR($B$2), 0))))</f>
        <v>4Q-2022</v>
      </c>
      <c r="E5" s="345" t="str">
        <f>IF(INT(MONTH($B$2))=3, "3"&amp;"Q"&amp;"-"&amp;YEAR($B$2)-1, IF(INT(MONTH($B$2))=6, "4"&amp;"Q"&amp;"-"&amp;YEAR($B$2)-1, IF(INT(MONTH($B$2))=9, "1"&amp;"Q"&amp;"-"&amp;YEAR($B$2),IF(INT(MONTH($B$2))=12, "2"&amp;"Q"&amp;"-"&amp;YEAR($B$2), 0))))</f>
        <v>3Q-2022</v>
      </c>
      <c r="F5" s="345" t="str">
        <f>IF(INT(MONTH($B$2))=3, "2"&amp;"Q"&amp;"-"&amp;YEAR($B$2)-1, IF(INT(MONTH($B$2))=6, "3"&amp;"Q"&amp;"-"&amp;YEAR($B$2)-1, IF(INT(MONTH($B$2))=9, "4"&amp;"Q"&amp;"-"&amp;YEAR($B$2)-1,IF(INT(MONTH($B$2))=12, "1"&amp;"Q"&amp;"-"&amp;YEAR($B$2), 0))))</f>
        <v>2Q-2022</v>
      </c>
      <c r="G5" s="346" t="str">
        <f>IF(INT(MONTH($B$2))=3, "1"&amp;"Q"&amp;"-"&amp;YEAR($B$2)-1, IF(INT(MONTH($B$2))=6, "2"&amp;"Q"&amp;"-"&amp;YEAR($B$2)-1, IF(INT(MONTH($B$2))=9, "3"&amp;"Q"&amp;"-"&amp;YEAR($B$2)-1,IF(INT(MONTH($B$2))=12, "4"&amp;"Q"&amp;"-"&amp;YEAR($B$2)-1, 0))))</f>
        <v>1Q-2022</v>
      </c>
      <c r="I5" s="706" t="str">
        <f>D5</f>
        <v>4Q-2022</v>
      </c>
      <c r="J5" s="707" t="str">
        <f t="shared" ref="J5:L5" si="0">E5</f>
        <v>3Q-2022</v>
      </c>
      <c r="K5" s="707" t="str">
        <f t="shared" si="0"/>
        <v>2Q-2022</v>
      </c>
      <c r="L5" s="708" t="str">
        <f t="shared" si="0"/>
        <v>1Q-2022</v>
      </c>
    </row>
    <row r="6" spans="1:12" ht="15">
      <c r="A6" s="625"/>
      <c r="B6" s="347" t="s">
        <v>111</v>
      </c>
      <c r="C6" s="1"/>
      <c r="D6" s="1"/>
      <c r="E6" s="1"/>
      <c r="F6" s="1"/>
      <c r="G6" s="209"/>
      <c r="I6" s="709"/>
      <c r="J6" s="710"/>
      <c r="K6" s="710"/>
      <c r="L6" s="711"/>
    </row>
    <row r="7" spans="1:12" ht="15">
      <c r="A7" s="625"/>
      <c r="B7" s="348" t="s">
        <v>112</v>
      </c>
      <c r="C7" s="1"/>
      <c r="D7" s="1"/>
      <c r="E7" s="1"/>
      <c r="F7" s="1"/>
      <c r="G7" s="209"/>
      <c r="I7" s="709"/>
      <c r="J7" s="710"/>
      <c r="K7" s="710"/>
      <c r="L7" s="711"/>
    </row>
    <row r="8" spans="1:12" ht="15">
      <c r="A8" s="625">
        <v>1</v>
      </c>
      <c r="B8" s="327" t="s">
        <v>113</v>
      </c>
      <c r="C8" s="349">
        <v>68701450.83510001</v>
      </c>
      <c r="D8" s="350">
        <v>67914369.171800002</v>
      </c>
      <c r="E8" s="350">
        <v>68237055.330341607</v>
      </c>
      <c r="F8" s="350">
        <v>65744769.978399999</v>
      </c>
      <c r="G8" s="351">
        <v>64062837.722100005</v>
      </c>
      <c r="I8" s="712">
        <v>64939308.741399996</v>
      </c>
      <c r="J8" s="713">
        <v>61929824.051799998</v>
      </c>
      <c r="K8" s="713">
        <v>60638949.802100003</v>
      </c>
      <c r="L8" s="714">
        <v>59020420.612399995</v>
      </c>
    </row>
    <row r="9" spans="1:12" ht="15">
      <c r="A9" s="625">
        <v>2</v>
      </c>
      <c r="B9" s="327" t="s">
        <v>114</v>
      </c>
      <c r="C9" s="349">
        <v>68701450.83510001</v>
      </c>
      <c r="D9" s="350">
        <v>67914369.171800002</v>
      </c>
      <c r="E9" s="350">
        <v>68237055.330341607</v>
      </c>
      <c r="F9" s="350">
        <v>65744769.978399999</v>
      </c>
      <c r="G9" s="351">
        <v>64062837.722100005</v>
      </c>
      <c r="I9" s="712">
        <v>64939308.741399996</v>
      </c>
      <c r="J9" s="713">
        <v>61929824.051799998</v>
      </c>
      <c r="K9" s="713">
        <v>60638949.802100003</v>
      </c>
      <c r="L9" s="714">
        <v>59020420.612399995</v>
      </c>
    </row>
    <row r="10" spans="1:12" ht="15">
      <c r="A10" s="625">
        <v>3</v>
      </c>
      <c r="B10" s="327" t="s">
        <v>115</v>
      </c>
      <c r="C10" s="349">
        <v>68701450.83510001</v>
      </c>
      <c r="D10" s="350">
        <v>67914369.171800002</v>
      </c>
      <c r="E10" s="350">
        <v>68237055.330341607</v>
      </c>
      <c r="F10" s="350">
        <v>65744769.978399999</v>
      </c>
      <c r="G10" s="351">
        <v>64062837.722100005</v>
      </c>
      <c r="I10" s="712">
        <v>67062035.900080748</v>
      </c>
      <c r="J10" s="713">
        <v>63698330.341399997</v>
      </c>
      <c r="K10" s="713">
        <v>62683528.875700004</v>
      </c>
      <c r="L10" s="714">
        <v>60849535.33694762</v>
      </c>
    </row>
    <row r="11" spans="1:12" ht="15">
      <c r="A11" s="625">
        <v>4</v>
      </c>
      <c r="B11" s="327" t="s">
        <v>116</v>
      </c>
      <c r="C11" s="349">
        <v>17696645.905731201</v>
      </c>
      <c r="D11" s="350">
        <v>14863068.758983808</v>
      </c>
      <c r="E11" s="350">
        <v>15624901.144053699</v>
      </c>
      <c r="F11" s="350">
        <v>15162764.794881759</v>
      </c>
      <c r="G11" s="351">
        <v>13062316.688081212</v>
      </c>
      <c r="I11" s="712">
        <v>13062596.089033945</v>
      </c>
      <c r="J11" s="713">
        <v>11637787.981103646</v>
      </c>
      <c r="K11" s="713">
        <v>12846786.010012439</v>
      </c>
      <c r="L11" s="714">
        <v>10531117.395251229</v>
      </c>
    </row>
    <row r="12" spans="1:12" ht="15">
      <c r="A12" s="625">
        <v>5</v>
      </c>
      <c r="B12" s="327" t="s">
        <v>117</v>
      </c>
      <c r="C12" s="349">
        <v>23009259.350178763</v>
      </c>
      <c r="D12" s="350">
        <v>19150780.345311746</v>
      </c>
      <c r="E12" s="350">
        <v>19606287.858738266</v>
      </c>
      <c r="F12" s="350">
        <v>19024352.726509012</v>
      </c>
      <c r="G12" s="351">
        <v>17267486.25077495</v>
      </c>
      <c r="I12" s="712">
        <v>17419077.371625457</v>
      </c>
      <c r="J12" s="713">
        <v>15519252.221491393</v>
      </c>
      <c r="K12" s="713">
        <v>17131149.175555103</v>
      </c>
      <c r="L12" s="714">
        <v>14043605.506411072</v>
      </c>
    </row>
    <row r="13" spans="1:12" ht="15">
      <c r="A13" s="625">
        <v>6</v>
      </c>
      <c r="B13" s="327" t="s">
        <v>118</v>
      </c>
      <c r="C13" s="349">
        <v>30050820.466905016</v>
      </c>
      <c r="D13" s="350">
        <v>26737884.973558109</v>
      </c>
      <c r="E13" s="350">
        <v>26700328.554135904</v>
      </c>
      <c r="F13" s="350">
        <v>25903705.644039448</v>
      </c>
      <c r="G13" s="351">
        <v>24793443.201492358</v>
      </c>
      <c r="I13" s="712">
        <v>25059680.248211566</v>
      </c>
      <c r="J13" s="713">
        <v>22354404.379186705</v>
      </c>
      <c r="K13" s="713">
        <v>24759207.928419642</v>
      </c>
      <c r="L13" s="714">
        <v>23105551.218791731</v>
      </c>
    </row>
    <row r="14" spans="1:12" ht="24.75" customHeight="1">
      <c r="A14" s="625"/>
      <c r="B14" s="347" t="s">
        <v>119</v>
      </c>
      <c r="C14" s="1"/>
      <c r="D14" s="1"/>
      <c r="E14" s="1"/>
      <c r="F14" s="1"/>
      <c r="G14" s="1"/>
      <c r="I14" s="709"/>
      <c r="J14" s="710"/>
      <c r="K14" s="710"/>
      <c r="L14" s="711"/>
    </row>
    <row r="15" spans="1:12" ht="27" customHeight="1">
      <c r="A15" s="625">
        <v>7</v>
      </c>
      <c r="B15" s="327" t="s">
        <v>120</v>
      </c>
      <c r="C15" s="778">
        <v>194865021.32186204</v>
      </c>
      <c r="D15" s="779">
        <v>192339646.76474002</v>
      </c>
      <c r="E15" s="779">
        <v>176149527.1880604</v>
      </c>
      <c r="F15" s="779">
        <v>170910745.00711203</v>
      </c>
      <c r="G15" s="780">
        <v>184391427.48996121</v>
      </c>
      <c r="I15" s="712">
        <v>190046070.13245997</v>
      </c>
      <c r="J15" s="713">
        <v>167294874.42378101</v>
      </c>
      <c r="K15" s="713">
        <v>181756009.93915996</v>
      </c>
      <c r="L15" s="714">
        <v>163544363.60371</v>
      </c>
    </row>
    <row r="16" spans="1:12" ht="15">
      <c r="A16" s="625"/>
      <c r="B16" s="347" t="s">
        <v>121</v>
      </c>
      <c r="C16" s="784"/>
      <c r="D16" s="785"/>
      <c r="E16" s="785"/>
      <c r="F16" s="785"/>
      <c r="G16" s="786"/>
      <c r="I16" s="709"/>
      <c r="J16" s="710"/>
      <c r="K16" s="710"/>
      <c r="L16" s="711"/>
    </row>
    <row r="17" spans="1:12" s="4" customFormat="1" ht="15">
      <c r="A17" s="625"/>
      <c r="B17" s="348" t="s">
        <v>122</v>
      </c>
      <c r="C17" s="787"/>
      <c r="D17" s="788"/>
      <c r="E17" s="788"/>
      <c r="F17" s="788"/>
      <c r="G17" s="789"/>
      <c r="I17" s="709"/>
      <c r="J17" s="710"/>
      <c r="K17" s="710"/>
      <c r="L17" s="711"/>
    </row>
    <row r="18" spans="1:12" ht="15">
      <c r="A18" s="625">
        <v>8</v>
      </c>
      <c r="B18" s="352" t="s">
        <v>123</v>
      </c>
      <c r="C18" s="781">
        <v>0.3525591733655708</v>
      </c>
      <c r="D18" s="782">
        <v>0.35309604813234047</v>
      </c>
      <c r="E18" s="782">
        <v>0.38738142769744993</v>
      </c>
      <c r="F18" s="782">
        <v>0.38467312266214854</v>
      </c>
      <c r="G18" s="783">
        <v>0.34742850355984023</v>
      </c>
      <c r="I18" s="715">
        <v>0.34170298126205939</v>
      </c>
      <c r="J18" s="716">
        <v>0.37317322941268083</v>
      </c>
      <c r="K18" s="716">
        <v>0.37018363093972145</v>
      </c>
      <c r="L18" s="717">
        <v>0.33362830655447356</v>
      </c>
    </row>
    <row r="19" spans="1:12" ht="15" customHeight="1">
      <c r="A19" s="625">
        <v>9</v>
      </c>
      <c r="B19" s="352" t="s">
        <v>124</v>
      </c>
      <c r="C19" s="359">
        <v>0.3525591733655708</v>
      </c>
      <c r="D19" s="360">
        <v>0.35309604813234047</v>
      </c>
      <c r="E19" s="360">
        <v>0.38738142769744993</v>
      </c>
      <c r="F19" s="360">
        <v>0.38467312266214854</v>
      </c>
      <c r="G19" s="361">
        <v>0.34742850355984023</v>
      </c>
      <c r="I19" s="715">
        <v>0.34170298126205939</v>
      </c>
      <c r="J19" s="716">
        <v>0.37317322941268083</v>
      </c>
      <c r="K19" s="716">
        <v>0.37018363093972145</v>
      </c>
      <c r="L19" s="717">
        <v>0.33362830655447356</v>
      </c>
    </row>
    <row r="20" spans="1:12" ht="15">
      <c r="A20" s="625">
        <v>10</v>
      </c>
      <c r="B20" s="352" t="s">
        <v>125</v>
      </c>
      <c r="C20" s="359">
        <v>0.3525591733655708</v>
      </c>
      <c r="D20" s="360">
        <v>0.35309604813234047</v>
      </c>
      <c r="E20" s="360">
        <v>0.38738142769744993</v>
      </c>
      <c r="F20" s="360">
        <v>0.38467312266214854</v>
      </c>
      <c r="G20" s="361">
        <v>0.34742850355984023</v>
      </c>
      <c r="I20" s="715">
        <v>0.35287252113837064</v>
      </c>
      <c r="J20" s="716">
        <v>0.38444503494889704</v>
      </c>
      <c r="K20" s="716">
        <v>0.38075482324726417</v>
      </c>
      <c r="L20" s="717">
        <v>0.34487733801309983</v>
      </c>
    </row>
    <row r="21" spans="1:12" ht="15">
      <c r="A21" s="625">
        <v>11</v>
      </c>
      <c r="B21" s="327" t="s">
        <v>116</v>
      </c>
      <c r="C21" s="359">
        <v>9.0814892204287997E-2</v>
      </c>
      <c r="D21" s="360">
        <v>7.7275117267754739E-2</v>
      </c>
      <c r="E21" s="360">
        <v>8.8702486992044402E-2</v>
      </c>
      <c r="F21" s="360">
        <v>8.871744602278106E-2</v>
      </c>
      <c r="G21" s="361">
        <v>7.0840151659395126E-2</v>
      </c>
      <c r="I21" s="715">
        <v>6.8733839536536917E-2</v>
      </c>
      <c r="J21" s="716">
        <v>7.2584580052117403E-2</v>
      </c>
      <c r="K21" s="716">
        <v>6.9564522052382297E-2</v>
      </c>
      <c r="L21" s="717">
        <v>7.0681492261591261E-2</v>
      </c>
    </row>
    <row r="22" spans="1:12" ht="15">
      <c r="A22" s="625">
        <v>12</v>
      </c>
      <c r="B22" s="327" t="s">
        <v>117</v>
      </c>
      <c r="C22" s="359">
        <v>0.11807793514760126</v>
      </c>
      <c r="D22" s="360">
        <v>9.9567513341313335E-2</v>
      </c>
      <c r="E22" s="360">
        <v>0.11130479980117255</v>
      </c>
      <c r="F22" s="360">
        <v>0.11131162482333899</v>
      </c>
      <c r="G22" s="361">
        <v>9.3645819037411815E-2</v>
      </c>
      <c r="I22" s="715">
        <v>9.1657130081587879E-2</v>
      </c>
      <c r="J22" s="716">
        <v>9.6792619519082801E-2</v>
      </c>
      <c r="K22" s="716">
        <v>9.2765855947140291E-2</v>
      </c>
      <c r="L22" s="717">
        <v>9.4253550027256286E-2</v>
      </c>
    </row>
    <row r="23" spans="1:12" ht="15">
      <c r="A23" s="625">
        <v>13</v>
      </c>
      <c r="B23" s="327" t="s">
        <v>118</v>
      </c>
      <c r="C23" s="359">
        <v>0.15421351796775029</v>
      </c>
      <c r="D23" s="360">
        <v>0.1390139028708029</v>
      </c>
      <c r="E23" s="360">
        <v>0.15157763395884766</v>
      </c>
      <c r="F23" s="360">
        <v>0.15156276829149348</v>
      </c>
      <c r="G23" s="361">
        <v>0.13446093204545631</v>
      </c>
      <c r="I23" s="715">
        <v>0.13186108100391264</v>
      </c>
      <c r="J23" s="716">
        <v>0.14033257381233352</v>
      </c>
      <c r="K23" s="716">
        <v>0.13362276911461085</v>
      </c>
      <c r="L23" s="717">
        <v>0.13622222416033125</v>
      </c>
    </row>
    <row r="24" spans="1:12" ht="15">
      <c r="A24" s="625"/>
      <c r="B24" s="347" t="s">
        <v>126</v>
      </c>
      <c r="C24" s="1"/>
      <c r="D24" s="1"/>
      <c r="E24" s="775"/>
      <c r="F24" s="1"/>
      <c r="G24" s="209"/>
      <c r="I24" s="709"/>
      <c r="J24" s="710"/>
      <c r="K24" s="710"/>
      <c r="L24" s="711"/>
    </row>
    <row r="25" spans="1:12" ht="15" customHeight="1">
      <c r="A25" s="627">
        <v>14</v>
      </c>
      <c r="B25" s="352" t="s">
        <v>127</v>
      </c>
      <c r="C25" s="776">
        <v>7.5128832760441494E-2</v>
      </c>
      <c r="D25" s="776">
        <v>7.2310545488942501E-2</v>
      </c>
      <c r="E25" s="776">
        <v>7.1080812811373031E-2</v>
      </c>
      <c r="F25" s="776">
        <v>7.0179818924545459E-2</v>
      </c>
      <c r="G25" s="776">
        <v>6.8079685421746472E-2</v>
      </c>
      <c r="I25" s="715">
        <v>7.3068981061585478E-2</v>
      </c>
      <c r="J25" s="716">
        <v>7.2437841777855047E-2</v>
      </c>
      <c r="K25" s="716">
        <v>6.7179255332323981E-2</v>
      </c>
      <c r="L25" s="717">
        <v>6.6211767100934418E-2</v>
      </c>
    </row>
    <row r="26" spans="1:12" ht="15">
      <c r="A26" s="627">
        <v>15</v>
      </c>
      <c r="B26" s="352" t="s">
        <v>128</v>
      </c>
      <c r="C26" s="776">
        <v>1.1166288166905004E-2</v>
      </c>
      <c r="D26" s="776">
        <v>7.1965464536527697E-3</v>
      </c>
      <c r="E26" s="776">
        <v>6.4134409695668498E-3</v>
      </c>
      <c r="F26" s="776">
        <v>5.84391582246091E-3</v>
      </c>
      <c r="G26" s="776">
        <v>5.2076950947085596E-3</v>
      </c>
      <c r="I26" s="715">
        <v>7.1124818294527421E-3</v>
      </c>
      <c r="J26" s="716">
        <v>6.3215683380952944E-3</v>
      </c>
      <c r="K26" s="716">
        <v>5.667282086198832E-3</v>
      </c>
      <c r="L26" s="717">
        <v>5.0845412147318223E-3</v>
      </c>
    </row>
    <row r="27" spans="1:12" ht="15">
      <c r="A27" s="627">
        <v>16</v>
      </c>
      <c r="B27" s="352" t="s">
        <v>129</v>
      </c>
      <c r="C27" s="776">
        <v>4.3440700572582536E-2</v>
      </c>
      <c r="D27" s="776">
        <v>4.3306946006420717E-2</v>
      </c>
      <c r="E27" s="776">
        <v>4.2576851017680557E-2</v>
      </c>
      <c r="F27" s="776">
        <v>4.2098716094672653E-2</v>
      </c>
      <c r="G27" s="776">
        <v>4.0735192803557488E-2</v>
      </c>
      <c r="I27" s="715">
        <v>4.2611346862422371E-2</v>
      </c>
      <c r="J27" s="716">
        <v>4.2671038462859502E-2</v>
      </c>
      <c r="K27" s="716">
        <v>3.7809819929982454E-2</v>
      </c>
      <c r="L27" s="717">
        <v>3.6982524190620938E-2</v>
      </c>
    </row>
    <row r="28" spans="1:12" ht="15">
      <c r="A28" s="627">
        <v>17</v>
      </c>
      <c r="B28" s="352" t="s">
        <v>130</v>
      </c>
      <c r="C28" s="776">
        <v>6.3962544593536494E-2</v>
      </c>
      <c r="D28" s="776">
        <v>6.5113999035289735E-2</v>
      </c>
      <c r="E28" s="776">
        <v>6.4667371841806182E-2</v>
      </c>
      <c r="F28" s="776">
        <v>6.4335903102084535E-2</v>
      </c>
      <c r="G28" s="776">
        <v>6.2871990327037913E-2</v>
      </c>
      <c r="I28" s="715">
        <v>6.5956499232132731E-2</v>
      </c>
      <c r="J28" s="716">
        <v>6.611627343975976E-2</v>
      </c>
      <c r="K28" s="716">
        <v>6.1511973246125159E-2</v>
      </c>
      <c r="L28" s="717">
        <v>6.1127225886202591E-2</v>
      </c>
    </row>
    <row r="29" spans="1:12" ht="15">
      <c r="A29" s="627">
        <v>18</v>
      </c>
      <c r="B29" s="352" t="s">
        <v>131</v>
      </c>
      <c r="C29" s="776">
        <v>7.0760627124492213E-3</v>
      </c>
      <c r="D29" s="776">
        <v>3.0343180426338413E-2</v>
      </c>
      <c r="E29" s="776">
        <v>4.3572845545468385E-2</v>
      </c>
      <c r="F29" s="776">
        <v>3.723226330881238E-2</v>
      </c>
      <c r="G29" s="776">
        <v>2.3921057874978904E-2</v>
      </c>
      <c r="I29" s="715">
        <v>3.5298406250330441E-2</v>
      </c>
      <c r="J29" s="716">
        <v>4.3930189693015834E-2</v>
      </c>
      <c r="K29" s="716">
        <v>3.6962934434400269E-2</v>
      </c>
      <c r="L29" s="717">
        <v>4.0286270298406729E-2</v>
      </c>
    </row>
    <row r="30" spans="1:12" ht="15">
      <c r="A30" s="627">
        <v>19</v>
      </c>
      <c r="B30" s="352" t="s">
        <v>132</v>
      </c>
      <c r="C30" s="776">
        <v>1.9895039356463664E-2</v>
      </c>
      <c r="D30" s="776">
        <v>8.0438720102820133E-2</v>
      </c>
      <c r="E30" s="776">
        <v>0.11475409701229097</v>
      </c>
      <c r="F30" s="776">
        <v>9.7445467969328084E-2</v>
      </c>
      <c r="G30" s="776">
        <v>6.1676604306965081E-2</v>
      </c>
      <c r="I30" s="715">
        <v>9.6486184250426488E-2</v>
      </c>
      <c r="J30" s="716">
        <v>0.11941992493100087</v>
      </c>
      <c r="K30" s="716">
        <v>9.9943411119940304E-2</v>
      </c>
      <c r="L30" s="717">
        <v>0.10713783736766806</v>
      </c>
    </row>
    <row r="31" spans="1:12" ht="15">
      <c r="A31" s="625"/>
      <c r="B31" s="347" t="s">
        <v>133</v>
      </c>
      <c r="C31" s="776"/>
      <c r="D31" s="776"/>
      <c r="E31" s="776"/>
      <c r="F31" s="776"/>
      <c r="G31" s="776"/>
      <c r="I31" s="709"/>
      <c r="J31" s="710"/>
      <c r="K31" s="710"/>
      <c r="L31" s="711"/>
    </row>
    <row r="32" spans="1:12" ht="15">
      <c r="A32" s="627">
        <v>20</v>
      </c>
      <c r="B32" s="352" t="s">
        <v>134</v>
      </c>
      <c r="C32" s="776">
        <v>0.11645621465138611</v>
      </c>
      <c r="D32" s="776">
        <v>8.5571842186823066E-2</v>
      </c>
      <c r="E32" s="776">
        <v>1.5260399666296508E-2</v>
      </c>
      <c r="F32" s="776">
        <v>1.6086107996407008E-2</v>
      </c>
      <c r="G32" s="776">
        <v>2.5331005887150274E-2</v>
      </c>
      <c r="I32" s="715">
        <v>8.1416031777507544E-2</v>
      </c>
      <c r="J32" s="716">
        <v>9.395471847779259E-2</v>
      </c>
      <c r="K32" s="716">
        <v>0.11311604523094475</v>
      </c>
      <c r="L32" s="717">
        <v>8.6875339283167943E-2</v>
      </c>
    </row>
    <row r="33" spans="1:12" ht="15" customHeight="1">
      <c r="A33" s="627">
        <v>21</v>
      </c>
      <c r="B33" s="352" t="s">
        <v>135</v>
      </c>
      <c r="C33" s="776">
        <v>3.9199282699205321E-2</v>
      </c>
      <c r="D33" s="776">
        <v>3.0824027530067414E-2</v>
      </c>
      <c r="E33" s="776">
        <v>1.6090383671821896E-2</v>
      </c>
      <c r="F33" s="776">
        <v>2.2592727594080913E-2</v>
      </c>
      <c r="G33" s="776">
        <v>2.4191225289381873E-2</v>
      </c>
      <c r="I33" s="715">
        <v>5.0133063263227085E-2</v>
      </c>
      <c r="J33" s="716">
        <v>5.313611015220579E-2</v>
      </c>
      <c r="K33" s="716">
        <v>5.9044313571056287E-2</v>
      </c>
      <c r="L33" s="717">
        <v>5.2145184006387381E-2</v>
      </c>
    </row>
    <row r="34" spans="1:12" ht="15">
      <c r="A34" s="627">
        <v>22</v>
      </c>
      <c r="B34" s="352" t="s">
        <v>136</v>
      </c>
      <c r="C34" s="776">
        <v>0.44420106194890874</v>
      </c>
      <c r="D34" s="776">
        <v>0.42636039995761005</v>
      </c>
      <c r="E34" s="776">
        <v>0.41483276351307036</v>
      </c>
      <c r="F34" s="776">
        <v>0.43293993893595495</v>
      </c>
      <c r="G34" s="776">
        <v>0.40241473095107777</v>
      </c>
      <c r="I34" s="715">
        <v>0.4287870529131429</v>
      </c>
      <c r="J34" s="716">
        <v>0.41621169379105366</v>
      </c>
      <c r="K34" s="716">
        <v>0.43531151796960366</v>
      </c>
      <c r="L34" s="717">
        <v>0.40370302455629364</v>
      </c>
    </row>
    <row r="35" spans="1:12" ht="15" customHeight="1">
      <c r="A35" s="627">
        <v>23</v>
      </c>
      <c r="B35" s="352" t="s">
        <v>137</v>
      </c>
      <c r="C35" s="776">
        <v>0.47265038389922714</v>
      </c>
      <c r="D35" s="776">
        <v>0.53943180355456988</v>
      </c>
      <c r="E35" s="776">
        <v>0.50969633934105341</v>
      </c>
      <c r="F35" s="776">
        <v>0.52335142247551314</v>
      </c>
      <c r="G35" s="776">
        <v>0.54933175267862933</v>
      </c>
      <c r="I35" s="715">
        <v>0.54356465967157108</v>
      </c>
      <c r="J35" s="716">
        <v>0.51579423699977434</v>
      </c>
      <c r="K35" s="716">
        <v>0.53152344973900978</v>
      </c>
      <c r="L35" s="717">
        <v>0.55287870782645121</v>
      </c>
    </row>
    <row r="36" spans="1:12" ht="15">
      <c r="A36" s="627">
        <v>24</v>
      </c>
      <c r="B36" s="352" t="s">
        <v>138</v>
      </c>
      <c r="C36" s="776">
        <v>6.9736573609740823E-2</v>
      </c>
      <c r="D36" s="776">
        <v>1.6872819026982518E-2</v>
      </c>
      <c r="E36" s="776">
        <v>4.3010374210378073E-2</v>
      </c>
      <c r="F36" s="776">
        <v>-1.1522509287159947E-2</v>
      </c>
      <c r="G36" s="776">
        <v>3.5164771253597606E-2</v>
      </c>
      <c r="I36" s="715">
        <v>1.3547047668128889E-2</v>
      </c>
      <c r="J36" s="716">
        <v>4.2425912934275445E-2</v>
      </c>
      <c r="K36" s="716">
        <v>-1.4815027707104828E-2</v>
      </c>
      <c r="L36" s="717">
        <v>3.4701559243455651E-2</v>
      </c>
    </row>
    <row r="37" spans="1:12" ht="15" customHeight="1">
      <c r="A37" s="625"/>
      <c r="B37" s="347" t="s">
        <v>139</v>
      </c>
      <c r="C37" s="776"/>
      <c r="D37" s="776"/>
      <c r="E37" s="776"/>
      <c r="F37" s="776"/>
      <c r="G37" s="776"/>
      <c r="I37" s="709"/>
      <c r="J37" s="710"/>
      <c r="K37" s="710"/>
      <c r="L37" s="711"/>
    </row>
    <row r="38" spans="1:12" ht="15" customHeight="1">
      <c r="A38" s="627">
        <v>25</v>
      </c>
      <c r="B38" s="352" t="s">
        <v>140</v>
      </c>
      <c r="C38" s="776">
        <v>0.37083524983533761</v>
      </c>
      <c r="D38" s="776">
        <v>0.47124136005419787</v>
      </c>
      <c r="E38" s="776">
        <v>0.38825733080731301</v>
      </c>
      <c r="F38" s="776">
        <v>0.39788620538515951</v>
      </c>
      <c r="G38" s="776">
        <v>0.41257567106694015</v>
      </c>
      <c r="I38" s="715">
        <v>0.47807700236021572</v>
      </c>
      <c r="J38" s="716">
        <v>0.39714137433996349</v>
      </c>
      <c r="K38" s="716">
        <v>0.408071266062836</v>
      </c>
      <c r="L38" s="717">
        <v>0.41997477941978595</v>
      </c>
    </row>
    <row r="39" spans="1:12" ht="21" customHeight="1">
      <c r="A39" s="627">
        <v>26</v>
      </c>
      <c r="B39" s="352" t="s">
        <v>141</v>
      </c>
      <c r="C39" s="776">
        <v>0.75311389577040544</v>
      </c>
      <c r="D39" s="776">
        <v>0.83266747184604506</v>
      </c>
      <c r="E39" s="776">
        <v>0.80774031252934297</v>
      </c>
      <c r="F39" s="776">
        <v>0.86362680790902868</v>
      </c>
      <c r="G39" s="776">
        <v>0.8531840552720793</v>
      </c>
      <c r="I39" s="715">
        <v>0.83317999460281644</v>
      </c>
      <c r="J39" s="716">
        <v>0.81198674847013674</v>
      </c>
      <c r="K39" s="716">
        <v>0.86906148756104029</v>
      </c>
      <c r="L39" s="717">
        <v>0.85665103214740546</v>
      </c>
    </row>
    <row r="40" spans="1:12" ht="21" customHeight="1">
      <c r="A40" s="627">
        <v>27</v>
      </c>
      <c r="B40" s="352" t="s">
        <v>142</v>
      </c>
      <c r="C40" s="776">
        <v>0.35535394678899951</v>
      </c>
      <c r="D40" s="776">
        <v>0.40969722252841179</v>
      </c>
      <c r="E40" s="776">
        <v>0.43535072334457886</v>
      </c>
      <c r="F40" s="776">
        <v>0.42219664320730904</v>
      </c>
      <c r="G40" s="776">
        <v>0.44935377721257674</v>
      </c>
      <c r="I40" s="715">
        <v>0.41492972933546751</v>
      </c>
      <c r="J40" s="716">
        <v>0.44531234629802635</v>
      </c>
      <c r="K40" s="716">
        <v>0.43300399606707718</v>
      </c>
      <c r="L40" s="717">
        <v>0.45785085889809157</v>
      </c>
    </row>
    <row r="41" spans="1:12" ht="15" customHeight="1" thickBot="1">
      <c r="A41" s="357"/>
      <c r="B41" s="347" t="s">
        <v>143</v>
      </c>
      <c r="C41" s="1"/>
      <c r="D41" s="1"/>
      <c r="E41" s="1"/>
      <c r="F41" s="1"/>
      <c r="G41" s="209"/>
      <c r="I41" s="709"/>
      <c r="J41" s="710"/>
      <c r="K41" s="710"/>
      <c r="L41" s="711"/>
    </row>
    <row r="42" spans="1:12" ht="15" customHeight="1">
      <c r="A42" s="627">
        <v>28</v>
      </c>
      <c r="B42" s="352" t="s">
        <v>144</v>
      </c>
      <c r="C42" s="353">
        <v>84740539.316252604</v>
      </c>
      <c r="D42" s="353">
        <v>86881913.263500005</v>
      </c>
      <c r="E42" s="353">
        <v>75887983.243599996</v>
      </c>
      <c r="F42" s="353">
        <v>66782178.6351</v>
      </c>
      <c r="G42" s="356">
        <v>73186200.715800002</v>
      </c>
      <c r="I42" s="718">
        <v>72581381.187383398</v>
      </c>
      <c r="J42" s="719">
        <v>72861641.754640087</v>
      </c>
      <c r="K42" s="719">
        <v>65775662.228213005</v>
      </c>
      <c r="L42" s="720">
        <v>57170353.842358693</v>
      </c>
    </row>
    <row r="43" spans="1:12" ht="15">
      <c r="A43" s="627">
        <v>29</v>
      </c>
      <c r="B43" s="352" t="s">
        <v>145</v>
      </c>
      <c r="C43" s="353">
        <v>55039573.042716958</v>
      </c>
      <c r="D43" s="354">
        <v>54698303.922359988</v>
      </c>
      <c r="E43" s="354">
        <v>49551746.368353501</v>
      </c>
      <c r="F43" s="354">
        <v>44214960.997358494</v>
      </c>
      <c r="G43" s="355">
        <v>52616125.814640999</v>
      </c>
      <c r="I43" s="712">
        <v>49271385.584469236</v>
      </c>
      <c r="J43" s="713">
        <v>49643521.163465798</v>
      </c>
      <c r="K43" s="713">
        <v>48829621.439022042</v>
      </c>
      <c r="L43" s="714">
        <v>44190737.672954045</v>
      </c>
    </row>
    <row r="44" spans="1:12" thickBot="1">
      <c r="A44" s="628">
        <v>30</v>
      </c>
      <c r="B44" s="352" t="s">
        <v>146</v>
      </c>
      <c r="C44" s="776">
        <v>1.5396293000035506</v>
      </c>
      <c r="D44" s="776">
        <f>D42/D43</f>
        <v>1.588384045450882</v>
      </c>
      <c r="E44" s="776">
        <f>E42/E43</f>
        <v>1.5314895801950237</v>
      </c>
      <c r="F44" s="776">
        <f>F42/F43</f>
        <v>1.5103977732580094</v>
      </c>
      <c r="G44" s="776">
        <f>G42/G43</f>
        <v>1.3909462086514008</v>
      </c>
      <c r="H44" s="726"/>
      <c r="I44" s="721">
        <v>1.4730939738431401</v>
      </c>
      <c r="J44" s="722">
        <v>1.4676968927067411</v>
      </c>
      <c r="K44" s="722">
        <v>1.3470442794718984</v>
      </c>
      <c r="L44" s="723">
        <v>1.2937180244752631</v>
      </c>
    </row>
    <row r="45" spans="1:12" thickBot="1">
      <c r="A45" s="628"/>
      <c r="B45" s="347" t="s">
        <v>147</v>
      </c>
      <c r="C45" s="1"/>
      <c r="D45" s="1"/>
      <c r="E45" s="1"/>
      <c r="F45" s="1"/>
      <c r="G45" s="209"/>
      <c r="H45" s="726"/>
      <c r="I45" s="709"/>
      <c r="J45" s="710"/>
      <c r="K45" s="710"/>
      <c r="L45" s="711"/>
    </row>
    <row r="46" spans="1:12" ht="15">
      <c r="A46" s="628">
        <v>31</v>
      </c>
      <c r="B46" s="352" t="s">
        <v>148</v>
      </c>
      <c r="C46" s="353">
        <v>117031452.54327002</v>
      </c>
      <c r="D46" s="353">
        <v>123161000.25957499</v>
      </c>
      <c r="E46" s="353">
        <v>126652108.7911016</v>
      </c>
      <c r="F46" s="353">
        <v>114739842.33971</v>
      </c>
      <c r="G46" s="353">
        <v>119291416.09441501</v>
      </c>
      <c r="H46" s="726"/>
      <c r="I46" s="718">
        <v>120333560.829175</v>
      </c>
      <c r="J46" s="719">
        <v>122850671.91226</v>
      </c>
      <c r="K46" s="719">
        <v>110924896.41310999</v>
      </c>
      <c r="L46" s="720">
        <v>115867527.334415</v>
      </c>
    </row>
    <row r="47" spans="1:12" ht="15">
      <c r="A47" s="628">
        <v>32</v>
      </c>
      <c r="B47" s="352" t="s">
        <v>149</v>
      </c>
      <c r="C47" s="353">
        <v>84850062.149581909</v>
      </c>
      <c r="D47" s="353">
        <v>79777336.040219471</v>
      </c>
      <c r="E47" s="353">
        <v>83272914.480661511</v>
      </c>
      <c r="F47" s="353">
        <v>85065152.327659875</v>
      </c>
      <c r="G47" s="353">
        <v>89616361.346872792</v>
      </c>
      <c r="H47" s="726"/>
      <c r="I47" s="712">
        <v>75974892.468975037</v>
      </c>
      <c r="J47" s="713">
        <v>80500243.125565022</v>
      </c>
      <c r="K47" s="713">
        <v>80705665.611544967</v>
      </c>
      <c r="L47" s="714">
        <v>84482745.964189962</v>
      </c>
    </row>
    <row r="48" spans="1:12" thickBot="1">
      <c r="A48" s="629">
        <v>33</v>
      </c>
      <c r="B48" s="725" t="s">
        <v>150</v>
      </c>
      <c r="C48" s="777">
        <v>1.379273621944503</v>
      </c>
      <c r="D48" s="777">
        <f>D46/D47</f>
        <v>1.5438093871357625</v>
      </c>
      <c r="E48" s="777">
        <f>E46/E47</f>
        <v>1.5209280182034945</v>
      </c>
      <c r="F48" s="777">
        <f>F46/F47</f>
        <v>1.3488466099225578</v>
      </c>
      <c r="G48" s="777">
        <f>G46/G47</f>
        <v>1.3311343408898373</v>
      </c>
      <c r="H48" s="726"/>
      <c r="I48" s="721">
        <v>1.5838595741127792</v>
      </c>
      <c r="J48" s="722">
        <v>1.5260906941689156</v>
      </c>
      <c r="K48" s="722">
        <v>1.3744375388342271</v>
      </c>
      <c r="L48" s="723">
        <v>1.371493386158734</v>
      </c>
    </row>
    <row r="50" spans="2:7" ht="52.5">
      <c r="B50" s="23" t="s">
        <v>151</v>
      </c>
      <c r="E50" s="237"/>
    </row>
    <row r="51" spans="2:7" ht="90.75">
      <c r="B51" s="259" t="s">
        <v>152</v>
      </c>
      <c r="D51" s="236"/>
      <c r="E51" s="237"/>
      <c r="F51" s="236"/>
      <c r="G51" s="236"/>
    </row>
  </sheetData>
  <mergeCells count="2">
    <mergeCell ref="D4:G4"/>
    <mergeCell ref="I4:L4"/>
  </mergeCells>
  <pageMargins left="0.7" right="0.7"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90" zoomScaleNormal="90" workbookViewId="0">
      <selection activeCell="E70" sqref="E70:H70"/>
    </sheetView>
  </sheetViews>
  <sheetFormatPr defaultRowHeight="15"/>
  <cols>
    <col min="1" max="1" width="8.7109375" style="479" customWidth="1"/>
    <col min="2" max="2" width="69.28515625" style="451" customWidth="1"/>
    <col min="3" max="8" width="16.28515625" customWidth="1"/>
    <col min="11" max="12" width="14.85546875" bestFit="1" customWidth="1"/>
  </cols>
  <sheetData>
    <row r="1" spans="1:10" ht="15.75">
      <c r="A1" s="634" t="s">
        <v>0</v>
      </c>
      <c r="B1" s="632" t="str">
        <f>Info!C2</f>
        <v>სს "ზირაათ ბანკი საქართველო"</v>
      </c>
      <c r="C1" s="17"/>
      <c r="D1" s="236"/>
      <c r="E1" s="236"/>
      <c r="F1" s="236"/>
      <c r="G1" s="236"/>
    </row>
    <row r="2" spans="1:10" ht="15.75">
      <c r="A2" s="634" t="s">
        <v>1</v>
      </c>
      <c r="B2" s="633">
        <f>'1. key ratios'!B2</f>
        <v>45016</v>
      </c>
      <c r="C2" s="29"/>
      <c r="D2" s="19"/>
      <c r="E2" s="19"/>
      <c r="F2" s="19"/>
      <c r="G2" s="19"/>
      <c r="H2" s="2"/>
    </row>
    <row r="3" spans="1:10" ht="15.75">
      <c r="A3" s="18"/>
      <c r="B3" s="17"/>
      <c r="C3" s="29"/>
      <c r="D3" s="19"/>
      <c r="E3" s="19"/>
      <c r="F3" s="19"/>
      <c r="G3" s="19"/>
      <c r="H3" s="2"/>
    </row>
    <row r="4" spans="1:10" ht="21" customHeight="1">
      <c r="A4" s="807" t="s">
        <v>2</v>
      </c>
      <c r="B4" s="808" t="s">
        <v>49</v>
      </c>
      <c r="C4" s="810" t="s">
        <v>4</v>
      </c>
      <c r="D4" s="810"/>
      <c r="E4" s="810"/>
      <c r="F4" s="810" t="s">
        <v>5</v>
      </c>
      <c r="G4" s="810"/>
      <c r="H4" s="811"/>
    </row>
    <row r="5" spans="1:10" ht="21" customHeight="1">
      <c r="A5" s="807"/>
      <c r="B5" s="809"/>
      <c r="C5" s="422" t="s">
        <v>6</v>
      </c>
      <c r="D5" s="422" t="s">
        <v>7</v>
      </c>
      <c r="E5" s="422" t="s">
        <v>8</v>
      </c>
      <c r="F5" s="422" t="s">
        <v>6</v>
      </c>
      <c r="G5" s="422" t="s">
        <v>7</v>
      </c>
      <c r="H5" s="422" t="s">
        <v>8</v>
      </c>
    </row>
    <row r="6" spans="1:10" ht="26.45" customHeight="1">
      <c r="A6" s="807"/>
      <c r="B6" s="423" t="s">
        <v>50</v>
      </c>
      <c r="C6" s="812"/>
      <c r="D6" s="813"/>
      <c r="E6" s="813"/>
      <c r="F6" s="813"/>
      <c r="G6" s="813"/>
      <c r="H6" s="814"/>
    </row>
    <row r="7" spans="1:10" ht="23.1" customHeight="1">
      <c r="A7" s="467">
        <v>1</v>
      </c>
      <c r="B7" s="424" t="s">
        <v>51</v>
      </c>
      <c r="C7" s="732">
        <v>36933490.600000001</v>
      </c>
      <c r="D7" s="732">
        <v>46440635.488600001</v>
      </c>
      <c r="E7" s="733">
        <v>83374126.08860001</v>
      </c>
      <c r="F7" s="732">
        <v>13949565.18</v>
      </c>
      <c r="G7" s="732">
        <v>59317507.952500001</v>
      </c>
      <c r="H7" s="733">
        <v>73267073.132499993</v>
      </c>
    </row>
    <row r="8" spans="1:10">
      <c r="A8" s="467">
        <v>1.1000000000000001</v>
      </c>
      <c r="B8" s="425" t="s">
        <v>52</v>
      </c>
      <c r="C8" s="732">
        <v>2272157.0099999998</v>
      </c>
      <c r="D8" s="732">
        <v>5443485.5312000001</v>
      </c>
      <c r="E8" s="733">
        <v>7715642.5411999999</v>
      </c>
      <c r="F8" s="732">
        <v>2187443</v>
      </c>
      <c r="G8" s="732">
        <v>10119776.343500001</v>
      </c>
      <c r="H8" s="733">
        <v>12307219.343500001</v>
      </c>
      <c r="J8" s="726"/>
    </row>
    <row r="9" spans="1:10">
      <c r="A9" s="467">
        <v>1.2</v>
      </c>
      <c r="B9" s="425" t="s">
        <v>53</v>
      </c>
      <c r="C9" s="732">
        <v>34633429.75</v>
      </c>
      <c r="D9" s="732">
        <v>23237859.2797</v>
      </c>
      <c r="E9" s="733">
        <v>57871289.029699996</v>
      </c>
      <c r="F9" s="732">
        <v>1236125.8700000001</v>
      </c>
      <c r="G9" s="732">
        <v>45247252.523999996</v>
      </c>
      <c r="H9" s="733">
        <v>46483378.393999994</v>
      </c>
      <c r="J9" s="726"/>
    </row>
    <row r="10" spans="1:10">
      <c r="A10" s="467">
        <v>1.3</v>
      </c>
      <c r="B10" s="425" t="s">
        <v>54</v>
      </c>
      <c r="C10" s="732">
        <v>27903.84</v>
      </c>
      <c r="D10" s="732">
        <v>17759290.677700002</v>
      </c>
      <c r="E10" s="733">
        <v>17787194.517700002</v>
      </c>
      <c r="F10" s="732">
        <v>10525996.310000001</v>
      </c>
      <c r="G10" s="732">
        <v>3950479.0849999995</v>
      </c>
      <c r="H10" s="733">
        <v>14476475.395</v>
      </c>
      <c r="J10" s="726"/>
    </row>
    <row r="11" spans="1:10">
      <c r="A11" s="467">
        <v>2</v>
      </c>
      <c r="B11" s="426" t="s">
        <v>10</v>
      </c>
      <c r="C11" s="732"/>
      <c r="D11" s="732"/>
      <c r="E11" s="733">
        <v>0</v>
      </c>
      <c r="F11" s="732"/>
      <c r="G11" s="732"/>
      <c r="H11" s="733">
        <v>0</v>
      </c>
      <c r="J11" s="726"/>
    </row>
    <row r="12" spans="1:10">
      <c r="A12" s="467">
        <v>2.1</v>
      </c>
      <c r="B12" s="427" t="s">
        <v>55</v>
      </c>
      <c r="C12" s="732"/>
      <c r="D12" s="732"/>
      <c r="E12" s="733">
        <v>0</v>
      </c>
      <c r="F12" s="732"/>
      <c r="G12" s="732"/>
      <c r="H12" s="733">
        <v>0</v>
      </c>
      <c r="J12" s="726"/>
    </row>
    <row r="13" spans="1:10" ht="26.45" customHeight="1">
      <c r="A13" s="467">
        <v>3</v>
      </c>
      <c r="B13" s="428" t="s">
        <v>56</v>
      </c>
      <c r="C13" s="732"/>
      <c r="D13" s="732"/>
      <c r="E13" s="733">
        <v>0</v>
      </c>
      <c r="F13" s="732"/>
      <c r="G13" s="732"/>
      <c r="H13" s="733">
        <v>0</v>
      </c>
      <c r="J13" s="726"/>
    </row>
    <row r="14" spans="1:10" ht="26.45" customHeight="1">
      <c r="A14" s="467">
        <v>4</v>
      </c>
      <c r="B14" s="429" t="s">
        <v>57</v>
      </c>
      <c r="C14" s="732"/>
      <c r="D14" s="732"/>
      <c r="E14" s="733">
        <v>0</v>
      </c>
      <c r="F14" s="732"/>
      <c r="G14" s="732"/>
      <c r="H14" s="733">
        <v>0</v>
      </c>
      <c r="J14" s="726"/>
    </row>
    <row r="15" spans="1:10" ht="24.6" customHeight="1">
      <c r="A15" s="467">
        <v>5</v>
      </c>
      <c r="B15" s="429" t="s">
        <v>13</v>
      </c>
      <c r="C15" s="734"/>
      <c r="D15" s="734"/>
      <c r="E15" s="735">
        <v>0</v>
      </c>
      <c r="F15" s="734">
        <v>0</v>
      </c>
      <c r="G15" s="734">
        <v>0</v>
      </c>
      <c r="H15" s="735">
        <v>0</v>
      </c>
      <c r="J15" s="726"/>
    </row>
    <row r="16" spans="1:10">
      <c r="A16" s="467">
        <v>5.0999999999999996</v>
      </c>
      <c r="B16" s="430" t="s">
        <v>58</v>
      </c>
      <c r="C16" s="732"/>
      <c r="D16" s="732"/>
      <c r="E16" s="733">
        <v>0</v>
      </c>
      <c r="F16" s="732"/>
      <c r="G16" s="732"/>
      <c r="H16" s="733">
        <v>0</v>
      </c>
      <c r="J16" s="726"/>
    </row>
    <row r="17" spans="1:10">
      <c r="A17" s="467">
        <v>5.2</v>
      </c>
      <c r="B17" s="430" t="s">
        <v>59</v>
      </c>
      <c r="C17" s="732"/>
      <c r="D17" s="732"/>
      <c r="E17" s="733">
        <v>0</v>
      </c>
      <c r="F17" s="732"/>
      <c r="G17" s="732"/>
      <c r="H17" s="733">
        <v>0</v>
      </c>
      <c r="J17" s="726"/>
    </row>
    <row r="18" spans="1:10">
      <c r="A18" s="467">
        <v>5.3</v>
      </c>
      <c r="B18" s="430" t="s">
        <v>60</v>
      </c>
      <c r="C18" s="732"/>
      <c r="D18" s="732"/>
      <c r="E18" s="733">
        <v>0</v>
      </c>
      <c r="F18" s="732"/>
      <c r="G18" s="732"/>
      <c r="H18" s="733">
        <v>0</v>
      </c>
      <c r="J18" s="726"/>
    </row>
    <row r="19" spans="1:10">
      <c r="A19" s="467">
        <v>6</v>
      </c>
      <c r="B19" s="428" t="s">
        <v>14</v>
      </c>
      <c r="C19" s="732">
        <v>59859572.089999996</v>
      </c>
      <c r="D19" s="732">
        <v>44461455.944200002</v>
      </c>
      <c r="E19" s="733">
        <v>104321028.0342</v>
      </c>
      <c r="F19" s="732">
        <v>61025076.840000004</v>
      </c>
      <c r="G19" s="732">
        <v>40282764.656199999</v>
      </c>
      <c r="H19" s="733">
        <v>101307841.4962</v>
      </c>
      <c r="J19" s="726"/>
    </row>
    <row r="20" spans="1:10">
      <c r="A20" s="467">
        <v>6.1</v>
      </c>
      <c r="B20" s="430" t="s">
        <v>59</v>
      </c>
      <c r="C20" s="732">
        <v>1566932</v>
      </c>
      <c r="D20" s="732"/>
      <c r="E20" s="733">
        <v>1566932</v>
      </c>
      <c r="F20" s="732">
        <v>1997026.96</v>
      </c>
      <c r="G20" s="732"/>
      <c r="H20" s="733">
        <v>1997026.96</v>
      </c>
      <c r="J20" s="726"/>
    </row>
    <row r="21" spans="1:10">
      <c r="A21" s="467">
        <v>6.2</v>
      </c>
      <c r="B21" s="430" t="s">
        <v>60</v>
      </c>
      <c r="C21" s="732">
        <v>58292640.089999996</v>
      </c>
      <c r="D21" s="732">
        <v>44461455.944200002</v>
      </c>
      <c r="E21" s="733">
        <v>102754096.0342</v>
      </c>
      <c r="F21" s="732">
        <v>59028049.880000003</v>
      </c>
      <c r="G21" s="732">
        <v>40282764.656199999</v>
      </c>
      <c r="H21" s="733">
        <v>99310814.536200002</v>
      </c>
      <c r="J21" s="726"/>
    </row>
    <row r="22" spans="1:10">
      <c r="A22" s="467">
        <v>7</v>
      </c>
      <c r="B22" s="431" t="s">
        <v>61</v>
      </c>
      <c r="C22" s="732"/>
      <c r="D22" s="732"/>
      <c r="E22" s="733">
        <v>0</v>
      </c>
      <c r="F22" s="732"/>
      <c r="G22" s="732"/>
      <c r="H22" s="733">
        <v>0</v>
      </c>
      <c r="J22" s="726"/>
    </row>
    <row r="23" spans="1:10" ht="21">
      <c r="A23" s="467">
        <v>8</v>
      </c>
      <c r="B23" s="432" t="s">
        <v>62</v>
      </c>
      <c r="C23" s="732"/>
      <c r="D23" s="732"/>
      <c r="E23" s="733">
        <v>0</v>
      </c>
      <c r="F23" s="732"/>
      <c r="G23" s="732"/>
      <c r="H23" s="733">
        <v>0</v>
      </c>
      <c r="J23" s="726"/>
    </row>
    <row r="24" spans="1:10">
      <c r="A24" s="467">
        <v>9</v>
      </c>
      <c r="B24" s="429" t="s">
        <v>63</v>
      </c>
      <c r="C24" s="732">
        <v>5414433.5700000003</v>
      </c>
      <c r="D24" s="732">
        <v>0</v>
      </c>
      <c r="E24" s="733">
        <v>5414433.5700000003</v>
      </c>
      <c r="F24" s="732">
        <v>5134568.43</v>
      </c>
      <c r="G24" s="732">
        <v>0</v>
      </c>
      <c r="H24" s="733">
        <v>5134568.43</v>
      </c>
      <c r="J24" s="726"/>
    </row>
    <row r="25" spans="1:10">
      <c r="A25" s="467">
        <v>9.1</v>
      </c>
      <c r="B25" s="433" t="s">
        <v>64</v>
      </c>
      <c r="C25" s="732">
        <v>5414433.5700000003</v>
      </c>
      <c r="D25" s="732"/>
      <c r="E25" s="733">
        <v>5414433.5700000003</v>
      </c>
      <c r="F25" s="732">
        <v>5134568.43</v>
      </c>
      <c r="G25" s="732"/>
      <c r="H25" s="733">
        <v>5134568.43</v>
      </c>
      <c r="J25" s="726"/>
    </row>
    <row r="26" spans="1:10">
      <c r="A26" s="467">
        <v>9.1999999999999993</v>
      </c>
      <c r="B26" s="433" t="s">
        <v>65</v>
      </c>
      <c r="C26" s="732"/>
      <c r="D26" s="732"/>
      <c r="E26" s="733">
        <v>0</v>
      </c>
      <c r="F26" s="732"/>
      <c r="G26" s="732"/>
      <c r="H26" s="733">
        <v>0</v>
      </c>
      <c r="J26" s="726"/>
    </row>
    <row r="27" spans="1:10">
      <c r="A27" s="467">
        <v>10</v>
      </c>
      <c r="B27" s="429" t="s">
        <v>66</v>
      </c>
      <c r="C27" s="732">
        <v>936925.35</v>
      </c>
      <c r="D27" s="732">
        <v>0</v>
      </c>
      <c r="E27" s="733">
        <v>936925.35</v>
      </c>
      <c r="F27" s="732">
        <v>797689.16</v>
      </c>
      <c r="G27" s="732">
        <v>0</v>
      </c>
      <c r="H27" s="733">
        <v>797689.16</v>
      </c>
      <c r="J27" s="726"/>
    </row>
    <row r="28" spans="1:10">
      <c r="A28" s="467">
        <v>10.1</v>
      </c>
      <c r="B28" s="433" t="s">
        <v>67</v>
      </c>
      <c r="C28" s="732"/>
      <c r="D28" s="732"/>
      <c r="E28" s="733">
        <v>0</v>
      </c>
      <c r="F28" s="732"/>
      <c r="G28" s="732"/>
      <c r="H28" s="733">
        <v>0</v>
      </c>
      <c r="J28" s="726"/>
    </row>
    <row r="29" spans="1:10">
      <c r="A29" s="467">
        <v>10.199999999999999</v>
      </c>
      <c r="B29" s="433" t="s">
        <v>68</v>
      </c>
      <c r="C29" s="732">
        <v>936925.35</v>
      </c>
      <c r="D29" s="732"/>
      <c r="E29" s="733">
        <v>936925.35</v>
      </c>
      <c r="F29" s="732">
        <v>797689.16</v>
      </c>
      <c r="G29" s="732"/>
      <c r="H29" s="733">
        <v>797689.16</v>
      </c>
      <c r="J29" s="726"/>
    </row>
    <row r="30" spans="1:10">
      <c r="A30" s="467">
        <v>11</v>
      </c>
      <c r="B30" s="429" t="s">
        <v>69</v>
      </c>
      <c r="C30" s="732">
        <v>141141</v>
      </c>
      <c r="D30" s="732">
        <v>0</v>
      </c>
      <c r="E30" s="733">
        <v>141141</v>
      </c>
      <c r="F30" s="732">
        <v>0</v>
      </c>
      <c r="G30" s="732">
        <v>0</v>
      </c>
      <c r="H30" s="733">
        <v>0</v>
      </c>
      <c r="J30" s="726"/>
    </row>
    <row r="31" spans="1:10">
      <c r="A31" s="467">
        <v>11.1</v>
      </c>
      <c r="B31" s="433" t="s">
        <v>70</v>
      </c>
      <c r="C31" s="732">
        <v>141141</v>
      </c>
      <c r="D31" s="732">
        <v>0</v>
      </c>
      <c r="E31" s="733">
        <v>141141</v>
      </c>
      <c r="F31" s="732">
        <v>0</v>
      </c>
      <c r="G31" s="732">
        <v>0</v>
      </c>
      <c r="H31" s="733">
        <v>0</v>
      </c>
      <c r="J31" s="726"/>
    </row>
    <row r="32" spans="1:10">
      <c r="A32" s="467">
        <v>11.2</v>
      </c>
      <c r="B32" s="433" t="s">
        <v>71</v>
      </c>
      <c r="C32" s="732">
        <v>0</v>
      </c>
      <c r="D32" s="732">
        <v>0</v>
      </c>
      <c r="E32" s="733">
        <v>0</v>
      </c>
      <c r="F32" s="732">
        <v>0</v>
      </c>
      <c r="G32" s="732">
        <v>0</v>
      </c>
      <c r="H32" s="733">
        <v>0</v>
      </c>
      <c r="J32" s="726"/>
    </row>
    <row r="33" spans="1:10">
      <c r="A33" s="467">
        <v>13</v>
      </c>
      <c r="B33" s="429" t="s">
        <v>15</v>
      </c>
      <c r="C33" s="732">
        <v>1067154.1399999999</v>
      </c>
      <c r="D33" s="732">
        <v>2626660.8919000002</v>
      </c>
      <c r="E33" s="733">
        <v>3693815.0318999998</v>
      </c>
      <c r="F33" s="732">
        <v>1276118.92</v>
      </c>
      <c r="G33" s="732">
        <v>574838.19140000001</v>
      </c>
      <c r="H33" s="733">
        <v>1850957.1113999998</v>
      </c>
      <c r="J33" s="726"/>
    </row>
    <row r="34" spans="1:10">
      <c r="A34" s="467">
        <v>13.1</v>
      </c>
      <c r="B34" s="434" t="s">
        <v>72</v>
      </c>
      <c r="C34" s="732">
        <v>67640</v>
      </c>
      <c r="D34" s="732"/>
      <c r="E34" s="733">
        <v>67640</v>
      </c>
      <c r="F34" s="732">
        <v>124640</v>
      </c>
      <c r="G34" s="732"/>
      <c r="H34" s="733">
        <v>124640</v>
      </c>
      <c r="J34" s="726"/>
    </row>
    <row r="35" spans="1:10">
      <c r="A35" s="467">
        <v>13.2</v>
      </c>
      <c r="B35" s="434" t="s">
        <v>73</v>
      </c>
      <c r="C35" s="732">
        <v>0</v>
      </c>
      <c r="D35" s="732">
        <v>0</v>
      </c>
      <c r="E35" s="733">
        <v>0</v>
      </c>
      <c r="F35" s="732"/>
      <c r="G35" s="732"/>
      <c r="H35" s="733">
        <v>0</v>
      </c>
      <c r="J35" s="726"/>
    </row>
    <row r="36" spans="1:10">
      <c r="A36" s="467">
        <v>14</v>
      </c>
      <c r="B36" s="435" t="s">
        <v>74</v>
      </c>
      <c r="C36" s="732">
        <v>104352716.74999999</v>
      </c>
      <c r="D36" s="732">
        <v>93528752.324699998</v>
      </c>
      <c r="E36" s="733">
        <v>197881469.0747</v>
      </c>
      <c r="F36" s="732">
        <v>82183018.530000016</v>
      </c>
      <c r="G36" s="732">
        <v>100175110.80010001</v>
      </c>
      <c r="H36" s="733">
        <v>182358129.33010003</v>
      </c>
      <c r="J36" s="726"/>
    </row>
    <row r="37" spans="1:10" ht="22.5" customHeight="1">
      <c r="A37" s="467"/>
      <c r="B37" s="436" t="s">
        <v>75</v>
      </c>
      <c r="C37" s="801"/>
      <c r="D37" s="802"/>
      <c r="E37" s="802"/>
      <c r="F37" s="802"/>
      <c r="G37" s="802"/>
      <c r="H37" s="803"/>
      <c r="J37" s="726"/>
    </row>
    <row r="38" spans="1:10">
      <c r="A38" s="467">
        <v>15</v>
      </c>
      <c r="B38" s="437" t="s">
        <v>76</v>
      </c>
      <c r="C38" s="736"/>
      <c r="D38" s="736"/>
      <c r="E38" s="737">
        <v>0</v>
      </c>
      <c r="F38" s="736"/>
      <c r="G38" s="736"/>
      <c r="H38" s="737">
        <v>0</v>
      </c>
      <c r="J38" s="726"/>
    </row>
    <row r="39" spans="1:10">
      <c r="A39" s="467">
        <v>15.1</v>
      </c>
      <c r="B39" s="438" t="s">
        <v>55</v>
      </c>
      <c r="C39" s="736"/>
      <c r="D39" s="736"/>
      <c r="E39" s="737">
        <v>0</v>
      </c>
      <c r="F39" s="736"/>
      <c r="G39" s="736"/>
      <c r="H39" s="737">
        <v>0</v>
      </c>
      <c r="J39" s="726"/>
    </row>
    <row r="40" spans="1:10" ht="24" customHeight="1">
      <c r="A40" s="467">
        <v>16</v>
      </c>
      <c r="B40" s="431" t="s">
        <v>77</v>
      </c>
      <c r="C40" s="736"/>
      <c r="D40" s="736"/>
      <c r="E40" s="737">
        <v>0</v>
      </c>
      <c r="F40" s="736"/>
      <c r="G40" s="736"/>
      <c r="H40" s="737">
        <v>0</v>
      </c>
      <c r="J40" s="726"/>
    </row>
    <row r="41" spans="1:10" ht="21">
      <c r="A41" s="467">
        <v>17</v>
      </c>
      <c r="B41" s="431" t="s">
        <v>78</v>
      </c>
      <c r="C41" s="736">
        <v>29569636.41</v>
      </c>
      <c r="D41" s="736">
        <v>94074770.008499995</v>
      </c>
      <c r="E41" s="737">
        <v>123644406.41849999</v>
      </c>
      <c r="F41" s="736">
        <v>16505946.869999999</v>
      </c>
      <c r="G41" s="736">
        <v>98292733.154300019</v>
      </c>
      <c r="H41" s="737">
        <v>114798680.02430002</v>
      </c>
      <c r="J41" s="726"/>
    </row>
    <row r="42" spans="1:10">
      <c r="A42" s="467">
        <v>17.100000000000001</v>
      </c>
      <c r="B42" s="439" t="s">
        <v>79</v>
      </c>
      <c r="C42" s="736">
        <v>29179036.379999999</v>
      </c>
      <c r="D42" s="736">
        <v>87202902.645300001</v>
      </c>
      <c r="E42" s="737">
        <v>116381939.0253</v>
      </c>
      <c r="F42" s="736">
        <v>15930199.649999999</v>
      </c>
      <c r="G42" s="736">
        <v>98218137.585400015</v>
      </c>
      <c r="H42" s="737">
        <v>114148337.23540002</v>
      </c>
      <c r="J42" s="726"/>
    </row>
    <row r="43" spans="1:10">
      <c r="A43" s="467">
        <v>17.2</v>
      </c>
      <c r="B43" s="440" t="s">
        <v>80</v>
      </c>
      <c r="C43" s="736">
        <v>0</v>
      </c>
      <c r="D43" s="736">
        <v>6516660.7155999998</v>
      </c>
      <c r="E43" s="737">
        <v>6516660.7155999998</v>
      </c>
      <c r="F43" s="736">
        <v>0</v>
      </c>
      <c r="G43" s="736">
        <v>0</v>
      </c>
      <c r="H43" s="737">
        <v>0</v>
      </c>
      <c r="J43" s="726"/>
    </row>
    <row r="44" spans="1:10">
      <c r="A44" s="467">
        <v>17.3</v>
      </c>
      <c r="B44" s="439" t="s">
        <v>81</v>
      </c>
      <c r="C44" s="736">
        <v>0</v>
      </c>
      <c r="D44" s="736"/>
      <c r="E44" s="737">
        <v>0</v>
      </c>
      <c r="F44" s="736"/>
      <c r="G44" s="736"/>
      <c r="H44" s="737">
        <v>0</v>
      </c>
      <c r="J44" s="726"/>
    </row>
    <row r="45" spans="1:10">
      <c r="A45" s="467">
        <v>17.399999999999999</v>
      </c>
      <c r="B45" s="439" t="s">
        <v>82</v>
      </c>
      <c r="C45" s="736">
        <v>390600.03</v>
      </c>
      <c r="D45" s="736">
        <v>355206.64760000003</v>
      </c>
      <c r="E45" s="737">
        <v>745806.67760000005</v>
      </c>
      <c r="F45" s="736">
        <v>575747.22</v>
      </c>
      <c r="G45" s="736">
        <v>74595.568899999998</v>
      </c>
      <c r="H45" s="737">
        <v>650342.78889999993</v>
      </c>
      <c r="J45" s="726"/>
    </row>
    <row r="46" spans="1:10">
      <c r="A46" s="467">
        <v>18</v>
      </c>
      <c r="B46" s="441" t="s">
        <v>83</v>
      </c>
      <c r="C46" s="736">
        <v>20604</v>
      </c>
      <c r="D46" s="736">
        <v>24361.559999999998</v>
      </c>
      <c r="E46" s="737">
        <v>44965.56</v>
      </c>
      <c r="F46" s="736">
        <v>14059.4</v>
      </c>
      <c r="G46" s="736">
        <v>7862.9600000000009</v>
      </c>
      <c r="H46" s="737">
        <v>21922.36</v>
      </c>
      <c r="J46" s="726"/>
    </row>
    <row r="47" spans="1:10">
      <c r="A47" s="467">
        <v>19</v>
      </c>
      <c r="B47" s="441" t="s">
        <v>84</v>
      </c>
      <c r="C47" s="736">
        <v>547853.87569507502</v>
      </c>
      <c r="D47" s="736">
        <v>0</v>
      </c>
      <c r="E47" s="737">
        <v>547853.87569507502</v>
      </c>
      <c r="F47" s="736">
        <v>679792.11569507502</v>
      </c>
      <c r="G47" s="736">
        <v>0</v>
      </c>
      <c r="H47" s="737">
        <v>679792.11569507502</v>
      </c>
      <c r="J47" s="726"/>
    </row>
    <row r="48" spans="1:10">
      <c r="A48" s="467">
        <v>19.100000000000001</v>
      </c>
      <c r="B48" s="442" t="s">
        <v>85</v>
      </c>
      <c r="C48" s="736">
        <v>477109</v>
      </c>
      <c r="D48" s="736">
        <v>0</v>
      </c>
      <c r="E48" s="737">
        <v>477109</v>
      </c>
      <c r="F48" s="736">
        <v>0</v>
      </c>
      <c r="G48" s="736"/>
      <c r="H48" s="737">
        <v>0</v>
      </c>
      <c r="J48" s="726"/>
    </row>
    <row r="49" spans="1:10">
      <c r="A49" s="467">
        <v>19.2</v>
      </c>
      <c r="B49" s="443" t="s">
        <v>86</v>
      </c>
      <c r="C49" s="736">
        <v>70744.87569507501</v>
      </c>
      <c r="D49" s="736">
        <v>0</v>
      </c>
      <c r="E49" s="737">
        <v>70744.87569507501</v>
      </c>
      <c r="F49" s="736">
        <v>679792.11569507502</v>
      </c>
      <c r="G49" s="736"/>
      <c r="H49" s="737">
        <v>679792.11569507502</v>
      </c>
      <c r="J49" s="726"/>
    </row>
    <row r="50" spans="1:10">
      <c r="A50" s="467">
        <v>20</v>
      </c>
      <c r="B50" s="444" t="s">
        <v>87</v>
      </c>
      <c r="C50" s="736">
        <v>0</v>
      </c>
      <c r="D50" s="736">
        <v>0</v>
      </c>
      <c r="E50" s="737">
        <v>0</v>
      </c>
      <c r="F50" s="736"/>
      <c r="G50" s="736"/>
      <c r="H50" s="737">
        <v>0</v>
      </c>
      <c r="J50" s="726"/>
    </row>
    <row r="51" spans="1:10">
      <c r="A51" s="467">
        <v>21</v>
      </c>
      <c r="B51" s="445" t="s">
        <v>88</v>
      </c>
      <c r="C51" s="736">
        <v>1523343.7400000002</v>
      </c>
      <c r="D51" s="736">
        <v>2482525.0282999994</v>
      </c>
      <c r="E51" s="737">
        <v>4005868.7682999996</v>
      </c>
      <c r="F51" s="736">
        <v>100762.25</v>
      </c>
      <c r="G51" s="736">
        <v>2237274.6802999997</v>
      </c>
      <c r="H51" s="737">
        <v>2338036.9302999997</v>
      </c>
      <c r="J51" s="726"/>
    </row>
    <row r="52" spans="1:10">
      <c r="A52" s="467">
        <v>21.1</v>
      </c>
      <c r="B52" s="440" t="s">
        <v>89</v>
      </c>
      <c r="C52" s="736"/>
      <c r="D52" s="736"/>
      <c r="E52" s="737">
        <v>0</v>
      </c>
      <c r="F52" s="736"/>
      <c r="G52" s="736"/>
      <c r="H52" s="737">
        <v>0</v>
      </c>
      <c r="J52" s="726"/>
    </row>
    <row r="53" spans="1:10">
      <c r="A53" s="467">
        <v>22</v>
      </c>
      <c r="B53" s="444" t="s">
        <v>90</v>
      </c>
      <c r="C53" s="736">
        <v>31661438.025695078</v>
      </c>
      <c r="D53" s="736">
        <v>96581656.596799999</v>
      </c>
      <c r="E53" s="737">
        <v>128243094.62249509</v>
      </c>
      <c r="F53" s="736">
        <v>17300560.635695074</v>
      </c>
      <c r="G53" s="736">
        <v>100537870.79460001</v>
      </c>
      <c r="H53" s="737">
        <v>117838431.43029508</v>
      </c>
      <c r="J53" s="726"/>
    </row>
    <row r="54" spans="1:10" ht="24" customHeight="1">
      <c r="A54" s="467"/>
      <c r="B54" s="446" t="s">
        <v>91</v>
      </c>
      <c r="C54" s="804"/>
      <c r="D54" s="805"/>
      <c r="E54" s="805"/>
      <c r="F54" s="805"/>
      <c r="G54" s="805"/>
      <c r="H54" s="806"/>
      <c r="J54" s="726"/>
    </row>
    <row r="55" spans="1:10">
      <c r="A55" s="467">
        <v>23</v>
      </c>
      <c r="B55" s="444" t="s">
        <v>92</v>
      </c>
      <c r="C55" s="736">
        <v>50000000</v>
      </c>
      <c r="D55" s="736"/>
      <c r="E55" s="737">
        <v>50000000</v>
      </c>
      <c r="F55" s="736">
        <v>50000000</v>
      </c>
      <c r="G55" s="736"/>
      <c r="H55" s="737">
        <v>50000000</v>
      </c>
      <c r="J55" s="726"/>
    </row>
    <row r="56" spans="1:10">
      <c r="A56" s="467">
        <v>24</v>
      </c>
      <c r="B56" s="444" t="s">
        <v>93</v>
      </c>
      <c r="C56" s="736">
        <v>0</v>
      </c>
      <c r="D56" s="736"/>
      <c r="E56" s="737">
        <v>0</v>
      </c>
      <c r="F56" s="736">
        <v>0</v>
      </c>
      <c r="G56" s="736"/>
      <c r="H56" s="737">
        <v>0</v>
      </c>
      <c r="J56" s="726"/>
    </row>
    <row r="57" spans="1:10">
      <c r="A57" s="467">
        <v>25</v>
      </c>
      <c r="B57" s="447" t="s">
        <v>94</v>
      </c>
      <c r="C57" s="736">
        <v>0</v>
      </c>
      <c r="D57" s="736"/>
      <c r="E57" s="737">
        <v>0</v>
      </c>
      <c r="F57" s="736">
        <v>0</v>
      </c>
      <c r="G57" s="736"/>
      <c r="H57" s="737">
        <v>0</v>
      </c>
      <c r="J57" s="726"/>
    </row>
    <row r="58" spans="1:10">
      <c r="A58" s="467">
        <v>26</v>
      </c>
      <c r="B58" s="441" t="s">
        <v>95</v>
      </c>
      <c r="C58" s="736">
        <v>0</v>
      </c>
      <c r="D58" s="736"/>
      <c r="E58" s="737">
        <v>0</v>
      </c>
      <c r="F58" s="736">
        <v>0</v>
      </c>
      <c r="G58" s="736"/>
      <c r="H58" s="737">
        <v>0</v>
      </c>
      <c r="J58" s="726"/>
    </row>
    <row r="59" spans="1:10" ht="21">
      <c r="A59" s="467">
        <v>27</v>
      </c>
      <c r="B59" s="441" t="s">
        <v>96</v>
      </c>
      <c r="C59" s="736"/>
      <c r="D59" s="736"/>
      <c r="E59" s="737">
        <v>0</v>
      </c>
      <c r="F59" s="736"/>
      <c r="G59" s="736"/>
      <c r="H59" s="737">
        <v>0</v>
      </c>
      <c r="J59" s="726"/>
    </row>
    <row r="60" spans="1:10">
      <c r="A60" s="467">
        <v>27.1</v>
      </c>
      <c r="B60" s="448" t="s">
        <v>97</v>
      </c>
      <c r="C60" s="736"/>
      <c r="D60" s="736"/>
      <c r="E60" s="737">
        <v>0</v>
      </c>
      <c r="F60" s="736"/>
      <c r="G60" s="736"/>
      <c r="H60" s="737">
        <v>0</v>
      </c>
      <c r="J60" s="726"/>
    </row>
    <row r="61" spans="1:10">
      <c r="A61" s="467">
        <v>27.2</v>
      </c>
      <c r="B61" s="439" t="s">
        <v>98</v>
      </c>
      <c r="C61" s="736"/>
      <c r="D61" s="736"/>
      <c r="E61" s="737">
        <v>0</v>
      </c>
      <c r="F61" s="736"/>
      <c r="G61" s="736"/>
      <c r="H61" s="737">
        <v>0</v>
      </c>
      <c r="J61" s="726"/>
    </row>
    <row r="62" spans="1:10">
      <c r="A62" s="467">
        <v>28</v>
      </c>
      <c r="B62" s="445" t="s">
        <v>99</v>
      </c>
      <c r="C62" s="736"/>
      <c r="D62" s="736"/>
      <c r="E62" s="737">
        <v>0</v>
      </c>
      <c r="F62" s="736"/>
      <c r="G62" s="736"/>
      <c r="H62" s="737">
        <v>0</v>
      </c>
      <c r="J62" s="726"/>
    </row>
    <row r="63" spans="1:10">
      <c r="A63" s="467">
        <v>29</v>
      </c>
      <c r="B63" s="441" t="s">
        <v>100</v>
      </c>
      <c r="C63" s="736">
        <v>0</v>
      </c>
      <c r="D63" s="736">
        <v>0</v>
      </c>
      <c r="E63" s="737">
        <v>0</v>
      </c>
      <c r="F63" s="736"/>
      <c r="G63" s="736"/>
      <c r="H63" s="737">
        <v>0</v>
      </c>
      <c r="J63" s="726"/>
    </row>
    <row r="64" spans="1:10">
      <c r="A64" s="467">
        <v>29.1</v>
      </c>
      <c r="B64" s="430" t="s">
        <v>101</v>
      </c>
      <c r="C64" s="736"/>
      <c r="D64" s="736"/>
      <c r="E64" s="737">
        <v>0</v>
      </c>
      <c r="F64" s="736"/>
      <c r="G64" s="736"/>
      <c r="H64" s="737">
        <v>0</v>
      </c>
      <c r="J64" s="726"/>
    </row>
    <row r="65" spans="1:10" ht="24.95" customHeight="1">
      <c r="A65" s="467">
        <v>29.2</v>
      </c>
      <c r="B65" s="448" t="s">
        <v>102</v>
      </c>
      <c r="C65" s="736"/>
      <c r="D65" s="736"/>
      <c r="E65" s="737">
        <v>0</v>
      </c>
      <c r="F65" s="736"/>
      <c r="G65" s="736"/>
      <c r="H65" s="737">
        <v>0</v>
      </c>
      <c r="J65" s="726"/>
    </row>
    <row r="66" spans="1:10" ht="22.5" customHeight="1">
      <c r="A66" s="467">
        <v>29.3</v>
      </c>
      <c r="B66" s="433" t="s">
        <v>103</v>
      </c>
      <c r="C66" s="736"/>
      <c r="D66" s="736"/>
      <c r="E66" s="737">
        <v>0</v>
      </c>
      <c r="F66" s="736"/>
      <c r="G66" s="736"/>
      <c r="H66" s="737">
        <v>0</v>
      </c>
      <c r="J66" s="726"/>
    </row>
    <row r="67" spans="1:10">
      <c r="A67" s="467">
        <v>30</v>
      </c>
      <c r="B67" s="429" t="s">
        <v>104</v>
      </c>
      <c r="C67" s="736">
        <v>19638376.1851</v>
      </c>
      <c r="D67" s="736"/>
      <c r="E67" s="737">
        <v>19638376.1851</v>
      </c>
      <c r="F67" s="736">
        <v>14519696.6021</v>
      </c>
      <c r="G67" s="736"/>
      <c r="H67" s="737">
        <v>14519696.6021</v>
      </c>
      <c r="J67" s="726"/>
    </row>
    <row r="68" spans="1:10">
      <c r="A68" s="467">
        <v>31</v>
      </c>
      <c r="B68" s="449" t="s">
        <v>105</v>
      </c>
      <c r="C68" s="736">
        <v>69638376.185100004</v>
      </c>
      <c r="D68" s="736">
        <v>0</v>
      </c>
      <c r="E68" s="737">
        <v>69638376.185100004</v>
      </c>
      <c r="F68" s="736">
        <v>64519696.6021</v>
      </c>
      <c r="G68" s="736">
        <v>0</v>
      </c>
      <c r="H68" s="737">
        <v>64519696.6021</v>
      </c>
      <c r="J68" s="726"/>
    </row>
    <row r="69" spans="1:10">
      <c r="A69" s="467">
        <v>32</v>
      </c>
      <c r="B69" s="450" t="s">
        <v>106</v>
      </c>
      <c r="C69" s="736">
        <v>101299814.21079507</v>
      </c>
      <c r="D69" s="736">
        <v>96581656.596799999</v>
      </c>
      <c r="E69" s="737">
        <v>197881470.80759507</v>
      </c>
      <c r="F69" s="736">
        <v>81820257.23779507</v>
      </c>
      <c r="G69" s="736">
        <v>100537870.79460001</v>
      </c>
      <c r="H69" s="737">
        <v>182358128.03239506</v>
      </c>
      <c r="J69" s="726"/>
    </row>
    <row r="70" spans="1:10">
      <c r="E70" s="642"/>
      <c r="F70" s="642"/>
      <c r="G70" s="642"/>
      <c r="H70" s="642"/>
      <c r="J70" s="726"/>
    </row>
  </sheetData>
  <mergeCells count="7">
    <mergeCell ref="C37:H37"/>
    <mergeCell ref="C54:H54"/>
    <mergeCell ref="A4:A6"/>
    <mergeCell ref="B4:B5"/>
    <mergeCell ref="C4:E4"/>
    <mergeCell ref="F4:H4"/>
    <mergeCell ref="C6:H6"/>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zoomScale="80" zoomScaleNormal="80" workbookViewId="0">
      <selection activeCell="E46" sqref="E46:H46"/>
    </sheetView>
  </sheetViews>
  <sheetFormatPr defaultRowHeight="15"/>
  <cols>
    <col min="2" max="2" width="66.5703125" customWidth="1"/>
    <col min="3" max="8" width="17.85546875" customWidth="1"/>
  </cols>
  <sheetData>
    <row r="1" spans="1:8" ht="15.75">
      <c r="A1" s="634" t="s">
        <v>0</v>
      </c>
      <c r="B1" s="632" t="str">
        <f>Info!C2</f>
        <v>სს "ზირაათ ბანკი საქართველო"</v>
      </c>
      <c r="C1" s="17"/>
      <c r="D1" s="236"/>
      <c r="E1" s="236"/>
      <c r="F1" s="236"/>
      <c r="G1" s="236"/>
    </row>
    <row r="2" spans="1:8" ht="15.75">
      <c r="A2" s="634" t="s">
        <v>1</v>
      </c>
      <c r="B2" s="633">
        <f>'1. key ratios'!B2</f>
        <v>45016</v>
      </c>
      <c r="C2" s="29"/>
      <c r="D2" s="19"/>
      <c r="E2" s="19"/>
      <c r="F2" s="19"/>
      <c r="G2" s="19"/>
      <c r="H2" s="2"/>
    </row>
    <row r="3" spans="1:8" ht="15.75">
      <c r="A3" s="18"/>
      <c r="B3" s="17"/>
      <c r="C3" s="29"/>
      <c r="D3" s="19"/>
      <c r="E3" s="19"/>
      <c r="F3" s="19"/>
      <c r="G3" s="19"/>
      <c r="H3" s="2"/>
    </row>
    <row r="4" spans="1:8">
      <c r="A4" s="817" t="s">
        <v>2</v>
      </c>
      <c r="B4" s="815" t="s">
        <v>3</v>
      </c>
      <c r="C4" s="810" t="s">
        <v>4</v>
      </c>
      <c r="D4" s="810"/>
      <c r="E4" s="810"/>
      <c r="F4" s="810" t="s">
        <v>5</v>
      </c>
      <c r="G4" s="810"/>
      <c r="H4" s="811"/>
    </row>
    <row r="5" spans="1:8" ht="15.6" customHeight="1">
      <c r="A5" s="818"/>
      <c r="B5" s="816"/>
      <c r="C5" s="452" t="s">
        <v>6</v>
      </c>
      <c r="D5" s="452" t="s">
        <v>7</v>
      </c>
      <c r="E5" s="452" t="s">
        <v>8</v>
      </c>
      <c r="F5" s="452" t="s">
        <v>6</v>
      </c>
      <c r="G5" s="452" t="s">
        <v>7</v>
      </c>
      <c r="H5" s="452" t="s">
        <v>8</v>
      </c>
    </row>
    <row r="6" spans="1:8">
      <c r="A6" s="482">
        <v>1</v>
      </c>
      <c r="B6" s="453" t="s">
        <v>9</v>
      </c>
      <c r="C6" s="736">
        <v>2727059.45</v>
      </c>
      <c r="D6" s="736">
        <v>888086.92</v>
      </c>
      <c r="E6" s="737">
        <v>3615146.37</v>
      </c>
      <c r="F6" s="736">
        <v>2151581.6824625325</v>
      </c>
      <c r="G6" s="736">
        <v>651072.97753746738</v>
      </c>
      <c r="H6" s="737">
        <v>2802654.66</v>
      </c>
    </row>
    <row r="7" spans="1:8">
      <c r="A7" s="482">
        <v>1.1000000000000001</v>
      </c>
      <c r="B7" s="454" t="s">
        <v>10</v>
      </c>
      <c r="C7" s="736"/>
      <c r="D7" s="736"/>
      <c r="E7" s="737">
        <v>0</v>
      </c>
      <c r="F7" s="736"/>
      <c r="G7" s="736"/>
      <c r="H7" s="737">
        <v>0</v>
      </c>
    </row>
    <row r="8" spans="1:8" ht="21">
      <c r="A8" s="482">
        <v>1.2</v>
      </c>
      <c r="B8" s="454" t="s">
        <v>11</v>
      </c>
      <c r="C8" s="736"/>
      <c r="D8" s="736"/>
      <c r="E8" s="737">
        <v>0</v>
      </c>
      <c r="F8" s="736"/>
      <c r="G8" s="736"/>
      <c r="H8" s="737">
        <v>0</v>
      </c>
    </row>
    <row r="9" spans="1:8" ht="21.6" customHeight="1">
      <c r="A9" s="482">
        <v>1.3</v>
      </c>
      <c r="B9" s="448" t="s">
        <v>12</v>
      </c>
      <c r="C9" s="736"/>
      <c r="D9" s="736"/>
      <c r="E9" s="737">
        <v>0</v>
      </c>
      <c r="F9" s="736"/>
      <c r="G9" s="736"/>
      <c r="H9" s="737">
        <v>0</v>
      </c>
    </row>
    <row r="10" spans="1:8" ht="21">
      <c r="A10" s="482">
        <v>1.4</v>
      </c>
      <c r="B10" s="448" t="s">
        <v>13</v>
      </c>
      <c r="C10" s="736"/>
      <c r="D10" s="736"/>
      <c r="E10" s="737">
        <v>0</v>
      </c>
      <c r="F10" s="736"/>
      <c r="G10" s="736"/>
      <c r="H10" s="737">
        <v>0</v>
      </c>
    </row>
    <row r="11" spans="1:8">
      <c r="A11" s="482">
        <v>1.5</v>
      </c>
      <c r="B11" s="448" t="s">
        <v>14</v>
      </c>
      <c r="C11" s="736">
        <v>2727059.45</v>
      </c>
      <c r="D11" s="736">
        <v>888086.92</v>
      </c>
      <c r="E11" s="737">
        <v>3615146.37</v>
      </c>
      <c r="F11" s="736">
        <v>2151581.6824625325</v>
      </c>
      <c r="G11" s="736">
        <v>651072.97753746738</v>
      </c>
      <c r="H11" s="737">
        <v>2802654.66</v>
      </c>
    </row>
    <row r="12" spans="1:8">
      <c r="A12" s="482">
        <v>1.6</v>
      </c>
      <c r="B12" s="455" t="s">
        <v>15</v>
      </c>
      <c r="C12" s="736"/>
      <c r="D12" s="736"/>
      <c r="E12" s="737">
        <v>0</v>
      </c>
      <c r="F12" s="736"/>
      <c r="G12" s="736"/>
      <c r="H12" s="737">
        <v>0</v>
      </c>
    </row>
    <row r="13" spans="1:8">
      <c r="A13" s="482">
        <v>2</v>
      </c>
      <c r="B13" s="456" t="s">
        <v>16</v>
      </c>
      <c r="C13" s="736">
        <v>-182552.57999999996</v>
      </c>
      <c r="D13" s="736">
        <v>-354761.32</v>
      </c>
      <c r="E13" s="737">
        <v>-537313.89999999991</v>
      </c>
      <c r="F13" s="736">
        <v>-70092.390000000014</v>
      </c>
      <c r="G13" s="736">
        <v>-144294.19</v>
      </c>
      <c r="H13" s="737">
        <v>-214386.58000000002</v>
      </c>
    </row>
    <row r="14" spans="1:8">
      <c r="A14" s="482">
        <v>2.1</v>
      </c>
      <c r="B14" s="448" t="s">
        <v>17</v>
      </c>
      <c r="C14" s="736"/>
      <c r="D14" s="736"/>
      <c r="E14" s="737">
        <v>0</v>
      </c>
      <c r="F14" s="736"/>
      <c r="G14" s="736"/>
      <c r="H14" s="737">
        <v>0</v>
      </c>
    </row>
    <row r="15" spans="1:8" ht="24.6" customHeight="1">
      <c r="A15" s="482">
        <v>2.2000000000000002</v>
      </c>
      <c r="B15" s="448" t="s">
        <v>18</v>
      </c>
      <c r="C15" s="736"/>
      <c r="D15" s="736"/>
      <c r="E15" s="737">
        <v>0</v>
      </c>
      <c r="F15" s="736"/>
      <c r="G15" s="736"/>
      <c r="H15" s="737">
        <v>0</v>
      </c>
    </row>
    <row r="16" spans="1:8" ht="20.45" customHeight="1">
      <c r="A16" s="482">
        <v>2.2999999999999998</v>
      </c>
      <c r="B16" s="448" t="s">
        <v>19</v>
      </c>
      <c r="C16" s="736">
        <v>-169733.90999999995</v>
      </c>
      <c r="D16" s="736">
        <v>-354761.32</v>
      </c>
      <c r="E16" s="737">
        <v>-524495.23</v>
      </c>
      <c r="F16" s="736">
        <v>-60069.840000000011</v>
      </c>
      <c r="G16" s="736">
        <v>-142579.67000000001</v>
      </c>
      <c r="H16" s="737">
        <v>-202649.51</v>
      </c>
    </row>
    <row r="17" spans="1:8">
      <c r="A17" s="482">
        <v>2.4</v>
      </c>
      <c r="B17" s="448" t="s">
        <v>20</v>
      </c>
      <c r="C17" s="736">
        <v>-12818.67</v>
      </c>
      <c r="D17" s="736">
        <v>0</v>
      </c>
      <c r="E17" s="737">
        <v>-12818.67</v>
      </c>
      <c r="F17" s="736">
        <v>-10022.550000000001</v>
      </c>
      <c r="G17" s="736">
        <v>-1714.52</v>
      </c>
      <c r="H17" s="737">
        <v>-11737.070000000002</v>
      </c>
    </row>
    <row r="18" spans="1:8">
      <c r="A18" s="482">
        <v>3</v>
      </c>
      <c r="B18" s="456" t="s">
        <v>21</v>
      </c>
      <c r="C18" s="736"/>
      <c r="D18" s="736"/>
      <c r="E18" s="737">
        <v>0</v>
      </c>
      <c r="F18" s="736"/>
      <c r="G18" s="736"/>
      <c r="H18" s="737">
        <v>0</v>
      </c>
    </row>
    <row r="19" spans="1:8">
      <c r="A19" s="482">
        <v>4</v>
      </c>
      <c r="B19" s="456" t="s">
        <v>22</v>
      </c>
      <c r="C19" s="736">
        <v>150716.95000000001</v>
      </c>
      <c r="D19" s="736">
        <v>250636.15999999997</v>
      </c>
      <c r="E19" s="737">
        <v>401353.11</v>
      </c>
      <c r="F19" s="736">
        <v>341056.96</v>
      </c>
      <c r="G19" s="736">
        <v>2.0999999999999999E-3</v>
      </c>
      <c r="H19" s="737">
        <v>341056.9621</v>
      </c>
    </row>
    <row r="20" spans="1:8">
      <c r="A20" s="482">
        <v>5</v>
      </c>
      <c r="B20" s="456" t="s">
        <v>23</v>
      </c>
      <c r="C20" s="736">
        <v>-58310.26</v>
      </c>
      <c r="D20" s="736">
        <v>0</v>
      </c>
      <c r="E20" s="737">
        <v>-58310.26</v>
      </c>
      <c r="F20" s="736">
        <v>-39645.72</v>
      </c>
      <c r="G20" s="736">
        <v>0</v>
      </c>
      <c r="H20" s="737">
        <v>-39645.72</v>
      </c>
    </row>
    <row r="21" spans="1:8" ht="38.450000000000003" customHeight="1">
      <c r="A21" s="482">
        <v>6</v>
      </c>
      <c r="B21" s="456" t="s">
        <v>24</v>
      </c>
      <c r="C21" s="736"/>
      <c r="D21" s="736"/>
      <c r="E21" s="737">
        <v>0</v>
      </c>
      <c r="F21" s="736"/>
      <c r="G21" s="736"/>
      <c r="H21" s="737">
        <v>0</v>
      </c>
    </row>
    <row r="22" spans="1:8" ht="27.6" customHeight="1">
      <c r="A22" s="482">
        <v>7</v>
      </c>
      <c r="B22" s="456" t="s">
        <v>25</v>
      </c>
      <c r="C22" s="736"/>
      <c r="D22" s="736"/>
      <c r="E22" s="737">
        <v>0</v>
      </c>
      <c r="F22" s="736"/>
      <c r="G22" s="736"/>
      <c r="H22" s="737">
        <v>0</v>
      </c>
    </row>
    <row r="23" spans="1:8" ht="36.950000000000003" customHeight="1">
      <c r="A23" s="482">
        <v>8</v>
      </c>
      <c r="B23" s="457" t="s">
        <v>26</v>
      </c>
      <c r="C23" s="736"/>
      <c r="D23" s="736"/>
      <c r="E23" s="737">
        <v>0</v>
      </c>
      <c r="F23" s="736"/>
      <c r="G23" s="736"/>
      <c r="H23" s="737">
        <v>0</v>
      </c>
    </row>
    <row r="24" spans="1:8" ht="34.5" customHeight="1">
      <c r="A24" s="482">
        <v>9</v>
      </c>
      <c r="B24" s="457" t="s">
        <v>27</v>
      </c>
      <c r="C24" s="736"/>
      <c r="D24" s="736"/>
      <c r="E24" s="737">
        <v>0</v>
      </c>
      <c r="F24" s="736"/>
      <c r="G24" s="736"/>
      <c r="H24" s="737">
        <v>0</v>
      </c>
    </row>
    <row r="25" spans="1:8">
      <c r="A25" s="482">
        <v>10</v>
      </c>
      <c r="B25" s="456" t="s">
        <v>28</v>
      </c>
      <c r="C25" s="736">
        <v>384027.58</v>
      </c>
      <c r="D25" s="736">
        <v>0</v>
      </c>
      <c r="E25" s="737">
        <v>384027.58</v>
      </c>
      <c r="F25" s="736">
        <v>653556.26</v>
      </c>
      <c r="G25" s="736"/>
      <c r="H25" s="737">
        <v>653556.26</v>
      </c>
    </row>
    <row r="26" spans="1:8" ht="27" customHeight="1">
      <c r="A26" s="482">
        <v>11</v>
      </c>
      <c r="B26" s="458" t="s">
        <v>29</v>
      </c>
      <c r="C26" s="736"/>
      <c r="D26" s="736"/>
      <c r="E26" s="737">
        <v>0</v>
      </c>
      <c r="F26" s="736"/>
      <c r="G26" s="736"/>
      <c r="H26" s="737">
        <v>0</v>
      </c>
    </row>
    <row r="27" spans="1:8">
      <c r="A27" s="482">
        <v>12</v>
      </c>
      <c r="B27" s="456" t="s">
        <v>30</v>
      </c>
      <c r="C27" s="736"/>
      <c r="D27" s="736"/>
      <c r="E27" s="737">
        <v>0</v>
      </c>
      <c r="F27" s="736"/>
      <c r="G27" s="736"/>
      <c r="H27" s="737">
        <v>0</v>
      </c>
    </row>
    <row r="28" spans="1:8">
      <c r="A28" s="482">
        <v>13</v>
      </c>
      <c r="B28" s="459" t="s">
        <v>31</v>
      </c>
      <c r="C28" s="736"/>
      <c r="D28" s="736"/>
      <c r="E28" s="737">
        <v>0</v>
      </c>
      <c r="F28" s="736"/>
      <c r="G28" s="736"/>
      <c r="H28" s="737">
        <v>0</v>
      </c>
    </row>
    <row r="29" spans="1:8">
      <c r="A29" s="482">
        <v>14</v>
      </c>
      <c r="B29" s="460" t="s">
        <v>32</v>
      </c>
      <c r="C29" s="736">
        <v>-1400695.38</v>
      </c>
      <c r="D29" s="736">
        <v>0</v>
      </c>
      <c r="E29" s="737">
        <v>-1400695.38</v>
      </c>
      <c r="F29" s="736">
        <v>-1576643.1400000001</v>
      </c>
      <c r="G29" s="736">
        <v>0</v>
      </c>
      <c r="H29" s="737">
        <v>-1576643.1400000001</v>
      </c>
    </row>
    <row r="30" spans="1:8">
      <c r="A30" s="482">
        <v>14.1</v>
      </c>
      <c r="B30" s="433" t="s">
        <v>33</v>
      </c>
      <c r="C30" s="736">
        <v>-873899.42</v>
      </c>
      <c r="D30" s="736"/>
      <c r="E30" s="737">
        <v>-873899.42</v>
      </c>
      <c r="F30" s="736">
        <v>-845956.67</v>
      </c>
      <c r="G30" s="736"/>
      <c r="H30" s="737">
        <v>-845956.67</v>
      </c>
    </row>
    <row r="31" spans="1:8">
      <c r="A31" s="482">
        <v>14.2</v>
      </c>
      <c r="B31" s="433" t="s">
        <v>34</v>
      </c>
      <c r="C31" s="736">
        <v>-526795.96</v>
      </c>
      <c r="D31" s="736"/>
      <c r="E31" s="737">
        <v>-526795.96</v>
      </c>
      <c r="F31" s="736">
        <v>-730686.47</v>
      </c>
      <c r="G31" s="736"/>
      <c r="H31" s="737">
        <v>-730686.47</v>
      </c>
    </row>
    <row r="32" spans="1:8">
      <c r="A32" s="482">
        <v>15</v>
      </c>
      <c r="B32" s="461" t="s">
        <v>35</v>
      </c>
      <c r="C32" s="736">
        <v>-321052.68</v>
      </c>
      <c r="D32" s="736"/>
      <c r="E32" s="737">
        <v>-321052.68</v>
      </c>
      <c r="F32" s="736">
        <v>-284507.34000000003</v>
      </c>
      <c r="G32" s="736"/>
      <c r="H32" s="737">
        <v>-284507.34000000003</v>
      </c>
    </row>
    <row r="33" spans="1:8" ht="22.5" customHeight="1">
      <c r="A33" s="482">
        <v>16</v>
      </c>
      <c r="B33" s="429" t="s">
        <v>36</v>
      </c>
      <c r="C33" s="736"/>
      <c r="D33" s="736"/>
      <c r="E33" s="737">
        <v>0</v>
      </c>
      <c r="F33" s="736"/>
      <c r="G33" s="736"/>
      <c r="H33" s="737">
        <v>0</v>
      </c>
    </row>
    <row r="34" spans="1:8">
      <c r="A34" s="482">
        <v>17</v>
      </c>
      <c r="B34" s="456" t="s">
        <v>37</v>
      </c>
      <c r="C34" s="736">
        <v>1778.13</v>
      </c>
      <c r="D34" s="736">
        <v>-6138.52</v>
      </c>
      <c r="E34" s="737">
        <v>-4360.3900000000003</v>
      </c>
      <c r="F34" s="736">
        <v>206.48000000000002</v>
      </c>
      <c r="G34" s="736">
        <v>6186.59</v>
      </c>
      <c r="H34" s="737">
        <v>6393.07</v>
      </c>
    </row>
    <row r="35" spans="1:8">
      <c r="A35" s="482">
        <v>17.100000000000001</v>
      </c>
      <c r="B35" s="462" t="s">
        <v>38</v>
      </c>
      <c r="C35" s="736">
        <v>1778.13</v>
      </c>
      <c r="D35" s="736">
        <v>-6138.52</v>
      </c>
      <c r="E35" s="737">
        <v>-4360.3900000000003</v>
      </c>
      <c r="F35" s="736">
        <v>206.48000000000002</v>
      </c>
      <c r="G35" s="736">
        <v>6186.59</v>
      </c>
      <c r="H35" s="737">
        <v>6393.07</v>
      </c>
    </row>
    <row r="36" spans="1:8">
      <c r="A36" s="482">
        <v>17.2</v>
      </c>
      <c r="B36" s="433" t="s">
        <v>39</v>
      </c>
      <c r="C36" s="736"/>
      <c r="D36" s="736"/>
      <c r="E36" s="737">
        <v>0</v>
      </c>
      <c r="F36" s="736"/>
      <c r="G36" s="736"/>
      <c r="H36" s="737">
        <v>0</v>
      </c>
    </row>
    <row r="37" spans="1:8" ht="41.45" customHeight="1">
      <c r="A37" s="482">
        <v>18</v>
      </c>
      <c r="B37" s="463" t="s">
        <v>40</v>
      </c>
      <c r="C37" s="736">
        <v>583391.25</v>
      </c>
      <c r="D37" s="736">
        <v>-2321690.56</v>
      </c>
      <c r="E37" s="737">
        <v>-1738299.31</v>
      </c>
      <c r="F37" s="736">
        <v>-680473.55</v>
      </c>
      <c r="G37" s="736">
        <v>-23240.02</v>
      </c>
      <c r="H37" s="737">
        <v>-703713.57000000007</v>
      </c>
    </row>
    <row r="38" spans="1:8" ht="21">
      <c r="A38" s="482">
        <v>18.100000000000001</v>
      </c>
      <c r="B38" s="448" t="s">
        <v>41</v>
      </c>
      <c r="C38" s="736"/>
      <c r="D38" s="736"/>
      <c r="E38" s="737">
        <v>0</v>
      </c>
      <c r="F38" s="736"/>
      <c r="G38" s="736"/>
      <c r="H38" s="737">
        <v>0</v>
      </c>
    </row>
    <row r="39" spans="1:8">
      <c r="A39" s="482">
        <v>18.2</v>
      </c>
      <c r="B39" s="448" t="s">
        <v>42</v>
      </c>
      <c r="C39" s="736">
        <v>583391.25</v>
      </c>
      <c r="D39" s="736">
        <v>-2321690.56</v>
      </c>
      <c r="E39" s="737">
        <v>-1738299.31</v>
      </c>
      <c r="F39" s="736">
        <v>-680473.55</v>
      </c>
      <c r="G39" s="736">
        <v>-23240.02</v>
      </c>
      <c r="H39" s="737">
        <v>-703713.57000000007</v>
      </c>
    </row>
    <row r="40" spans="1:8" ht="24.6" customHeight="1">
      <c r="A40" s="482">
        <v>19</v>
      </c>
      <c r="B40" s="463" t="s">
        <v>43</v>
      </c>
      <c r="C40" s="736"/>
      <c r="D40" s="736"/>
      <c r="E40" s="737">
        <v>0</v>
      </c>
      <c r="F40" s="736"/>
      <c r="G40" s="736"/>
      <c r="H40" s="737">
        <v>0</v>
      </c>
    </row>
    <row r="41" spans="1:8" ht="24.95" customHeight="1">
      <c r="A41" s="482">
        <v>20</v>
      </c>
      <c r="B41" s="463" t="s">
        <v>44</v>
      </c>
      <c r="C41" s="736"/>
      <c r="D41" s="736"/>
      <c r="E41" s="737">
        <v>0</v>
      </c>
      <c r="F41" s="736"/>
      <c r="G41" s="736"/>
      <c r="H41" s="737">
        <v>0</v>
      </c>
    </row>
    <row r="42" spans="1:8" ht="33" customHeight="1">
      <c r="A42" s="482">
        <v>21</v>
      </c>
      <c r="B42" s="464" t="s">
        <v>45</v>
      </c>
      <c r="C42" s="736"/>
      <c r="D42" s="736"/>
      <c r="E42" s="737">
        <v>0</v>
      </c>
      <c r="F42" s="736"/>
      <c r="G42" s="736"/>
      <c r="H42" s="737">
        <v>0</v>
      </c>
    </row>
    <row r="43" spans="1:8">
      <c r="A43" s="482">
        <v>22</v>
      </c>
      <c r="B43" s="465" t="s">
        <v>46</v>
      </c>
      <c r="C43" s="736">
        <v>1884362.4600000007</v>
      </c>
      <c r="D43" s="736">
        <v>-1543867.32</v>
      </c>
      <c r="E43" s="737">
        <v>340495.1400000006</v>
      </c>
      <c r="F43" s="736">
        <v>495039.24246253213</v>
      </c>
      <c r="G43" s="736">
        <v>489725.35963746737</v>
      </c>
      <c r="H43" s="737">
        <v>984764.60209999955</v>
      </c>
    </row>
    <row r="44" spans="1:8">
      <c r="A44" s="482">
        <v>23</v>
      </c>
      <c r="B44" s="465" t="s">
        <v>47</v>
      </c>
      <c r="C44" s="736">
        <v>0</v>
      </c>
      <c r="D44" s="736"/>
      <c r="E44" s="737">
        <v>0</v>
      </c>
      <c r="F44" s="736"/>
      <c r="G44" s="736"/>
      <c r="H44" s="737">
        <v>0</v>
      </c>
    </row>
    <row r="45" spans="1:8">
      <c r="A45" s="482">
        <v>24</v>
      </c>
      <c r="B45" s="465" t="s">
        <v>48</v>
      </c>
      <c r="C45" s="736">
        <v>1884362.4600000007</v>
      </c>
      <c r="D45" s="736">
        <v>-1543867.32</v>
      </c>
      <c r="E45" s="737">
        <v>340495.1400000006</v>
      </c>
      <c r="F45" s="736">
        <v>495039.24246253213</v>
      </c>
      <c r="G45" s="736">
        <v>489725.35963746737</v>
      </c>
      <c r="H45" s="737">
        <v>984764.60209999955</v>
      </c>
    </row>
    <row r="46" spans="1:8">
      <c r="E46" s="642"/>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90" zoomScaleNormal="90" workbookViewId="0">
      <selection activeCell="C41" sqref="C41"/>
    </sheetView>
  </sheetViews>
  <sheetFormatPr defaultRowHeight="15"/>
  <cols>
    <col min="1" max="1" width="8.7109375" style="479" customWidth="1"/>
    <col min="2" max="2" width="87.5703125" bestFit="1" customWidth="1"/>
    <col min="3" max="8" width="12.7109375" customWidth="1"/>
  </cols>
  <sheetData>
    <row r="1" spans="1:8" ht="15.75">
      <c r="A1" s="18" t="s">
        <v>0</v>
      </c>
      <c r="B1" s="323" t="str">
        <f>Info!C2</f>
        <v>სს "ზირაათ ბანკი საქართველო"</v>
      </c>
      <c r="C1" s="17"/>
      <c r="D1" s="236"/>
      <c r="E1" s="236"/>
      <c r="F1" s="236"/>
      <c r="G1" s="236"/>
    </row>
    <row r="2" spans="1:8" ht="15.75">
      <c r="A2" s="18" t="s">
        <v>1</v>
      </c>
      <c r="B2" s="729">
        <f>'1. key ratios'!B2</f>
        <v>45016</v>
      </c>
      <c r="C2" s="29"/>
      <c r="D2" s="19"/>
      <c r="E2" s="19"/>
      <c r="F2" s="19"/>
      <c r="G2" s="19"/>
      <c r="H2" s="2"/>
    </row>
    <row r="3" spans="1:8" ht="15.75">
      <c r="A3" s="18"/>
      <c r="B3" s="17"/>
      <c r="C3" s="29"/>
      <c r="D3" s="19"/>
      <c r="E3" s="19"/>
      <c r="F3" s="19"/>
      <c r="G3" s="19"/>
      <c r="H3" s="2"/>
    </row>
    <row r="4" spans="1:8" ht="15.75">
      <c r="A4" s="807" t="s">
        <v>2</v>
      </c>
      <c r="B4" s="819" t="s">
        <v>790</v>
      </c>
      <c r="C4" s="820" t="s">
        <v>4</v>
      </c>
      <c r="D4" s="820"/>
      <c r="E4" s="820"/>
      <c r="F4" s="820" t="s">
        <v>5</v>
      </c>
      <c r="G4" s="820"/>
      <c r="H4" s="821"/>
    </row>
    <row r="5" spans="1:8">
      <c r="A5" s="807"/>
      <c r="B5" s="819"/>
      <c r="C5" s="452" t="s">
        <v>6</v>
      </c>
      <c r="D5" s="452" t="s">
        <v>7</v>
      </c>
      <c r="E5" s="452" t="s">
        <v>8</v>
      </c>
      <c r="F5" s="452" t="s">
        <v>6</v>
      </c>
      <c r="G5" s="452" t="s">
        <v>7</v>
      </c>
      <c r="H5" s="466" t="s">
        <v>8</v>
      </c>
    </row>
    <row r="6" spans="1:8" ht="15.75">
      <c r="A6" s="467">
        <v>1</v>
      </c>
      <c r="B6" s="471" t="s">
        <v>791</v>
      </c>
      <c r="C6" s="468"/>
      <c r="D6" s="468"/>
      <c r="E6" s="469">
        <v>0</v>
      </c>
      <c r="F6" s="468"/>
      <c r="G6" s="468"/>
      <c r="H6" s="470">
        <f t="shared" ref="H6:H43" si="0">F6+G6</f>
        <v>0</v>
      </c>
    </row>
    <row r="7" spans="1:8" ht="15.75">
      <c r="A7" s="467">
        <v>2</v>
      </c>
      <c r="B7" s="471" t="s">
        <v>792</v>
      </c>
      <c r="C7" s="468"/>
      <c r="D7" s="468"/>
      <c r="E7" s="469">
        <v>0</v>
      </c>
      <c r="F7" s="468"/>
      <c r="G7" s="468"/>
      <c r="H7" s="470">
        <f t="shared" si="0"/>
        <v>0</v>
      </c>
    </row>
    <row r="8" spans="1:8" ht="15.75">
      <c r="A8" s="467">
        <v>3</v>
      </c>
      <c r="B8" s="471" t="s">
        <v>793</v>
      </c>
      <c r="C8" s="468">
        <v>280810728.75999999</v>
      </c>
      <c r="D8" s="468">
        <v>217848059.19779998</v>
      </c>
      <c r="E8" s="469">
        <v>498658787.95779997</v>
      </c>
      <c r="F8" s="468">
        <f>F9+F10</f>
        <v>274550584</v>
      </c>
      <c r="G8" s="468">
        <f>G9+G10</f>
        <v>207404614.26590002</v>
      </c>
      <c r="H8" s="470">
        <f t="shared" si="0"/>
        <v>481955198.26590002</v>
      </c>
    </row>
    <row r="9" spans="1:8" ht="15.75">
      <c r="A9" s="467">
        <v>3.1</v>
      </c>
      <c r="B9" s="472" t="s">
        <v>794</v>
      </c>
      <c r="C9" s="468">
        <v>275702628.75999999</v>
      </c>
      <c r="D9" s="468">
        <v>192423994.19999999</v>
      </c>
      <c r="E9" s="469">
        <v>468126622.95999998</v>
      </c>
      <c r="F9" s="468">
        <v>265885500</v>
      </c>
      <c r="G9" s="468">
        <v>194422811.05500001</v>
      </c>
      <c r="H9" s="470">
        <f t="shared" si="0"/>
        <v>460308311.05500001</v>
      </c>
    </row>
    <row r="10" spans="1:8" ht="15.75">
      <c r="A10" s="467">
        <v>3.2</v>
      </c>
      <c r="B10" s="472" t="s">
        <v>795</v>
      </c>
      <c r="C10" s="468">
        <v>5108100</v>
      </c>
      <c r="D10" s="468">
        <v>25424064.9978</v>
      </c>
      <c r="E10" s="469">
        <v>30532164.9978</v>
      </c>
      <c r="F10" s="468">
        <v>8665084</v>
      </c>
      <c r="G10" s="468">
        <v>12981803.210899999</v>
      </c>
      <c r="H10" s="470">
        <f t="shared" si="0"/>
        <v>21646887.210900001</v>
      </c>
    </row>
    <row r="11" spans="1:8" ht="15.75">
      <c r="A11" s="467">
        <v>4</v>
      </c>
      <c r="B11" s="471" t="s">
        <v>796</v>
      </c>
      <c r="C11" s="468">
        <v>0</v>
      </c>
      <c r="D11" s="468">
        <v>0</v>
      </c>
      <c r="E11" s="469">
        <v>0</v>
      </c>
      <c r="F11" s="468">
        <f>F12+F13</f>
        <v>0</v>
      </c>
      <c r="G11" s="468">
        <f>G12+G13</f>
        <v>0</v>
      </c>
      <c r="H11" s="470">
        <f t="shared" si="0"/>
        <v>0</v>
      </c>
    </row>
    <row r="12" spans="1:8" ht="15.75">
      <c r="A12" s="467">
        <v>4.0999999999999996</v>
      </c>
      <c r="B12" s="472" t="s">
        <v>797</v>
      </c>
      <c r="C12" s="468"/>
      <c r="D12" s="468"/>
      <c r="E12" s="469">
        <v>0</v>
      </c>
      <c r="F12" s="468"/>
      <c r="G12" s="468"/>
      <c r="H12" s="470">
        <f t="shared" si="0"/>
        <v>0</v>
      </c>
    </row>
    <row r="13" spans="1:8" ht="15.75">
      <c r="A13" s="467">
        <v>4.2</v>
      </c>
      <c r="B13" s="472" t="s">
        <v>798</v>
      </c>
      <c r="C13" s="468"/>
      <c r="D13" s="468"/>
      <c r="E13" s="469">
        <v>0</v>
      </c>
      <c r="F13" s="468"/>
      <c r="G13" s="468"/>
      <c r="H13" s="470">
        <f t="shared" si="0"/>
        <v>0</v>
      </c>
    </row>
    <row r="14" spans="1:8" ht="15.75">
      <c r="A14" s="467">
        <v>5</v>
      </c>
      <c r="B14" s="473" t="s">
        <v>799</v>
      </c>
      <c r="C14" s="468">
        <v>95865187.219999999</v>
      </c>
      <c r="D14" s="468">
        <v>105061127.67840001</v>
      </c>
      <c r="E14" s="469">
        <v>200926314.89840001</v>
      </c>
      <c r="F14" s="468">
        <f>F15+F16+F17+F23+F24+F25+F26</f>
        <v>80130879.400000006</v>
      </c>
      <c r="G14" s="468">
        <f>G15+G16+G17+G23+G24+G25+G26</f>
        <v>101483230.0623</v>
      </c>
      <c r="H14" s="470">
        <f t="shared" si="0"/>
        <v>181614109.4623</v>
      </c>
    </row>
    <row r="15" spans="1:8" ht="15.75">
      <c r="A15" s="467">
        <v>5.0999999999999996</v>
      </c>
      <c r="B15" s="474" t="s">
        <v>800</v>
      </c>
      <c r="C15" s="468">
        <v>2119453.02</v>
      </c>
      <c r="D15" s="468">
        <v>4023156.52</v>
      </c>
      <c r="E15" s="469">
        <v>6142609.54</v>
      </c>
      <c r="F15" s="468">
        <v>213260</v>
      </c>
      <c r="G15" s="468">
        <v>3019115.55</v>
      </c>
      <c r="H15" s="470">
        <f t="shared" si="0"/>
        <v>3232375.55</v>
      </c>
    </row>
    <row r="16" spans="1:8" ht="15.75">
      <c r="A16" s="467">
        <v>5.2</v>
      </c>
      <c r="B16" s="474" t="s">
        <v>801</v>
      </c>
      <c r="C16" s="468">
        <v>0</v>
      </c>
      <c r="D16" s="468">
        <v>0</v>
      </c>
      <c r="E16" s="469">
        <v>0</v>
      </c>
      <c r="F16" s="468"/>
      <c r="G16" s="468"/>
      <c r="H16" s="470">
        <f t="shared" si="0"/>
        <v>0</v>
      </c>
    </row>
    <row r="17" spans="1:8" ht="15.75">
      <c r="A17" s="467">
        <v>5.3</v>
      </c>
      <c r="B17" s="474" t="s">
        <v>802</v>
      </c>
      <c r="C17" s="468">
        <v>93745734.200000003</v>
      </c>
      <c r="D17" s="468">
        <v>101037971.15840001</v>
      </c>
      <c r="E17" s="469">
        <v>194783705.35840002</v>
      </c>
      <c r="F17" s="724">
        <f>SUM(F18:F22)</f>
        <v>79917619.400000006</v>
      </c>
      <c r="G17" s="724">
        <f>SUM(G18:G22)</f>
        <v>98464114.5123</v>
      </c>
      <c r="H17" s="470">
        <f t="shared" si="0"/>
        <v>178381733.91229999</v>
      </c>
    </row>
    <row r="18" spans="1:8" ht="15.75">
      <c r="A18" s="467" t="s">
        <v>803</v>
      </c>
      <c r="B18" s="475" t="s">
        <v>804</v>
      </c>
      <c r="C18" s="468">
        <v>23337705</v>
      </c>
      <c r="D18" s="468">
        <v>21864035.443599999</v>
      </c>
      <c r="E18" s="469">
        <v>45201740.443599999</v>
      </c>
      <c r="F18" s="468">
        <v>19501351.199999999</v>
      </c>
      <c r="G18" s="468">
        <v>27042015.964600001</v>
      </c>
      <c r="H18" s="470">
        <f t="shared" si="0"/>
        <v>46543367.1646</v>
      </c>
    </row>
    <row r="19" spans="1:8" ht="15.75">
      <c r="A19" s="467" t="s">
        <v>805</v>
      </c>
      <c r="B19" s="476" t="s">
        <v>806</v>
      </c>
      <c r="C19" s="468">
        <v>39544831</v>
      </c>
      <c r="D19" s="468">
        <v>49174934.863200001</v>
      </c>
      <c r="E19" s="469">
        <v>88719765.863200009</v>
      </c>
      <c r="F19" s="468">
        <v>31423161</v>
      </c>
      <c r="G19" s="468">
        <v>39520504.767800003</v>
      </c>
      <c r="H19" s="470">
        <f t="shared" si="0"/>
        <v>70943665.767800003</v>
      </c>
    </row>
    <row r="20" spans="1:8" ht="15.75">
      <c r="A20" s="467" t="s">
        <v>807</v>
      </c>
      <c r="B20" s="476" t="s">
        <v>808</v>
      </c>
      <c r="C20" s="468">
        <v>21893947.199999999</v>
      </c>
      <c r="D20" s="468">
        <v>4455805.2308</v>
      </c>
      <c r="E20" s="469">
        <v>26349752.430799998</v>
      </c>
      <c r="F20" s="468">
        <v>19937374.199999999</v>
      </c>
      <c r="G20" s="468">
        <v>4674961.6459999997</v>
      </c>
      <c r="H20" s="470">
        <f t="shared" si="0"/>
        <v>24612335.846000001</v>
      </c>
    </row>
    <row r="21" spans="1:8" ht="15.75">
      <c r="A21" s="467" t="s">
        <v>809</v>
      </c>
      <c r="B21" s="476" t="s">
        <v>810</v>
      </c>
      <c r="C21" s="468">
        <v>8969251</v>
      </c>
      <c r="D21" s="468">
        <v>25543195.6208</v>
      </c>
      <c r="E21" s="469">
        <v>34512446.620800003</v>
      </c>
      <c r="F21" s="468">
        <v>9055733</v>
      </c>
      <c r="G21" s="468">
        <v>27226632.133900002</v>
      </c>
      <c r="H21" s="470">
        <f t="shared" si="0"/>
        <v>36282365.133900002</v>
      </c>
    </row>
    <row r="22" spans="1:8" ht="15.75">
      <c r="A22" s="467" t="s">
        <v>811</v>
      </c>
      <c r="B22" s="476" t="s">
        <v>226</v>
      </c>
      <c r="C22" s="468">
        <v>0</v>
      </c>
      <c r="D22" s="468">
        <v>0</v>
      </c>
      <c r="E22" s="469">
        <v>0</v>
      </c>
      <c r="F22" s="468"/>
      <c r="G22" s="468"/>
      <c r="H22" s="470">
        <f t="shared" si="0"/>
        <v>0</v>
      </c>
    </row>
    <row r="23" spans="1:8" ht="15.75">
      <c r="A23" s="467">
        <v>5.4</v>
      </c>
      <c r="B23" s="474" t="s">
        <v>812</v>
      </c>
      <c r="C23" s="468">
        <v>0</v>
      </c>
      <c r="D23" s="468">
        <v>0</v>
      </c>
      <c r="E23" s="469">
        <v>0</v>
      </c>
      <c r="F23" s="468"/>
      <c r="G23" s="468"/>
      <c r="H23" s="470">
        <f t="shared" si="0"/>
        <v>0</v>
      </c>
    </row>
    <row r="24" spans="1:8" ht="15.75">
      <c r="A24" s="467">
        <v>5.5</v>
      </c>
      <c r="B24" s="474" t="s">
        <v>813</v>
      </c>
      <c r="C24" s="468">
        <v>0</v>
      </c>
      <c r="D24" s="468">
        <v>0</v>
      </c>
      <c r="E24" s="469">
        <v>0</v>
      </c>
      <c r="F24" s="468"/>
      <c r="G24" s="468"/>
      <c r="H24" s="470">
        <f t="shared" si="0"/>
        <v>0</v>
      </c>
    </row>
    <row r="25" spans="1:8" ht="15.75">
      <c r="A25" s="467">
        <v>5.6</v>
      </c>
      <c r="B25" s="474" t="s">
        <v>814</v>
      </c>
      <c r="C25" s="468">
        <v>0</v>
      </c>
      <c r="D25" s="468">
        <v>0</v>
      </c>
      <c r="E25" s="469">
        <v>0</v>
      </c>
      <c r="F25" s="468"/>
      <c r="G25" s="468"/>
      <c r="H25" s="470">
        <f t="shared" si="0"/>
        <v>0</v>
      </c>
    </row>
    <row r="26" spans="1:8" ht="15.75">
      <c r="A26" s="467">
        <v>5.7</v>
      </c>
      <c r="B26" s="474" t="s">
        <v>226</v>
      </c>
      <c r="C26" s="468">
        <v>0</v>
      </c>
      <c r="D26" s="468">
        <v>0</v>
      </c>
      <c r="E26" s="469">
        <v>0</v>
      </c>
      <c r="F26" s="468"/>
      <c r="G26" s="468"/>
      <c r="H26" s="470">
        <f t="shared" si="0"/>
        <v>0</v>
      </c>
    </row>
    <row r="27" spans="1:8" ht="15.75">
      <c r="A27" s="467">
        <v>6</v>
      </c>
      <c r="B27" s="473" t="s">
        <v>815</v>
      </c>
      <c r="C27" s="468">
        <v>5337848.4400000004</v>
      </c>
      <c r="D27" s="468">
        <v>3243427.4358000001</v>
      </c>
      <c r="E27" s="469">
        <v>8581275.8758000005</v>
      </c>
      <c r="F27" s="468">
        <v>4879808.5199999996</v>
      </c>
      <c r="G27" s="468">
        <v>4093028.3177999998</v>
      </c>
      <c r="H27" s="470">
        <f t="shared" si="0"/>
        <v>8972836.8377999999</v>
      </c>
    </row>
    <row r="28" spans="1:8" ht="15.75">
      <c r="A28" s="467">
        <v>7</v>
      </c>
      <c r="B28" s="473" t="s">
        <v>816</v>
      </c>
      <c r="C28" s="468">
        <v>14437052.74</v>
      </c>
      <c r="D28" s="468">
        <v>22004869.391000003</v>
      </c>
      <c r="E28" s="469">
        <v>36441922.131000005</v>
      </c>
      <c r="F28" s="468">
        <v>11954164.5</v>
      </c>
      <c r="G28" s="468">
        <v>6674433.4907999998</v>
      </c>
      <c r="H28" s="470">
        <f t="shared" si="0"/>
        <v>18628597.990800001</v>
      </c>
    </row>
    <row r="29" spans="1:8" ht="15.75">
      <c r="A29" s="467">
        <v>8</v>
      </c>
      <c r="B29" s="473" t="s">
        <v>817</v>
      </c>
      <c r="C29" s="468"/>
      <c r="D29" s="468"/>
      <c r="E29" s="469">
        <v>0</v>
      </c>
      <c r="F29" s="468"/>
      <c r="G29" s="468"/>
      <c r="H29" s="470">
        <f t="shared" si="0"/>
        <v>0</v>
      </c>
    </row>
    <row r="30" spans="1:8" ht="15.75">
      <c r="A30" s="467">
        <v>9</v>
      </c>
      <c r="B30" s="471" t="s">
        <v>818</v>
      </c>
      <c r="C30" s="468">
        <v>0</v>
      </c>
      <c r="D30" s="468">
        <v>0</v>
      </c>
      <c r="E30" s="469">
        <v>0</v>
      </c>
      <c r="F30" s="468">
        <f>F31+F32+F33+F34+F35+F36+F37</f>
        <v>0</v>
      </c>
      <c r="G30" s="468">
        <f>G31+G32+G33+G34+G35+G36+G37</f>
        <v>0</v>
      </c>
      <c r="H30" s="470">
        <f t="shared" si="0"/>
        <v>0</v>
      </c>
    </row>
    <row r="31" spans="1:8" ht="25.5">
      <c r="A31" s="467">
        <v>9.1</v>
      </c>
      <c r="B31" s="472" t="s">
        <v>819</v>
      </c>
      <c r="C31" s="468"/>
      <c r="D31" s="468"/>
      <c r="E31" s="469">
        <v>0</v>
      </c>
      <c r="F31" s="468"/>
      <c r="G31" s="468"/>
      <c r="H31" s="470">
        <f t="shared" si="0"/>
        <v>0</v>
      </c>
    </row>
    <row r="32" spans="1:8" ht="25.5">
      <c r="A32" s="467">
        <v>9.1999999999999993</v>
      </c>
      <c r="B32" s="472" t="s">
        <v>820</v>
      </c>
      <c r="C32" s="468"/>
      <c r="D32" s="468"/>
      <c r="E32" s="469">
        <v>0</v>
      </c>
      <c r="F32" s="468"/>
      <c r="G32" s="468"/>
      <c r="H32" s="470">
        <f t="shared" si="0"/>
        <v>0</v>
      </c>
    </row>
    <row r="33" spans="1:9" ht="15.75">
      <c r="A33" s="467">
        <v>9.3000000000000007</v>
      </c>
      <c r="B33" s="472" t="s">
        <v>821</v>
      </c>
      <c r="C33" s="468"/>
      <c r="D33" s="468"/>
      <c r="E33" s="469">
        <v>0</v>
      </c>
      <c r="F33" s="468"/>
      <c r="G33" s="468"/>
      <c r="H33" s="470">
        <f t="shared" si="0"/>
        <v>0</v>
      </c>
    </row>
    <row r="34" spans="1:9" ht="15.75">
      <c r="A34" s="467">
        <v>9.4</v>
      </c>
      <c r="B34" s="472" t="s">
        <v>822</v>
      </c>
      <c r="C34" s="468"/>
      <c r="D34" s="468"/>
      <c r="E34" s="469">
        <v>0</v>
      </c>
      <c r="F34" s="468"/>
      <c r="G34" s="468"/>
      <c r="H34" s="470">
        <f t="shared" si="0"/>
        <v>0</v>
      </c>
    </row>
    <row r="35" spans="1:9" ht="15.75">
      <c r="A35" s="467">
        <v>9.5</v>
      </c>
      <c r="B35" s="472" t="s">
        <v>823</v>
      </c>
      <c r="C35" s="468"/>
      <c r="D35" s="468"/>
      <c r="E35" s="469">
        <v>0</v>
      </c>
      <c r="F35" s="468"/>
      <c r="G35" s="468"/>
      <c r="H35" s="470">
        <f t="shared" si="0"/>
        <v>0</v>
      </c>
    </row>
    <row r="36" spans="1:9" ht="25.5">
      <c r="A36" s="467">
        <v>9.6</v>
      </c>
      <c r="B36" s="472" t="s">
        <v>824</v>
      </c>
      <c r="C36" s="468"/>
      <c r="D36" s="468"/>
      <c r="E36" s="469">
        <v>0</v>
      </c>
      <c r="F36" s="468"/>
      <c r="G36" s="468"/>
      <c r="H36" s="470">
        <f t="shared" si="0"/>
        <v>0</v>
      </c>
    </row>
    <row r="37" spans="1:9" ht="25.5">
      <c r="A37" s="467">
        <v>9.6999999999999993</v>
      </c>
      <c r="B37" s="472" t="s">
        <v>825</v>
      </c>
      <c r="C37" s="468"/>
      <c r="D37" s="468"/>
      <c r="E37" s="469">
        <v>0</v>
      </c>
      <c r="F37" s="468"/>
      <c r="G37" s="468"/>
      <c r="H37" s="470">
        <f t="shared" si="0"/>
        <v>0</v>
      </c>
    </row>
    <row r="38" spans="1:9" ht="15.75">
      <c r="A38" s="467">
        <v>10</v>
      </c>
      <c r="B38" s="477" t="s">
        <v>826</v>
      </c>
      <c r="C38" s="468">
        <f>SUM(C39:C42)</f>
        <v>20370.809999999998</v>
      </c>
      <c r="D38" s="468">
        <f>SUM(D39:D42)</f>
        <v>660278.94940000004</v>
      </c>
      <c r="E38" s="469">
        <f>C38+D38</f>
        <v>680649.7594000001</v>
      </c>
      <c r="F38" s="468">
        <f>F39+F40+F41+F42</f>
        <v>49658.150000000009</v>
      </c>
      <c r="G38" s="468">
        <f>G39+G40+G41+G42</f>
        <v>318857.07025199995</v>
      </c>
      <c r="H38" s="470">
        <f t="shared" si="0"/>
        <v>368515.22025199997</v>
      </c>
    </row>
    <row r="39" spans="1:9" ht="15.75">
      <c r="A39" s="467">
        <v>10.1</v>
      </c>
      <c r="B39" s="472" t="s">
        <v>827</v>
      </c>
      <c r="C39" s="468">
        <v>0</v>
      </c>
      <c r="D39" s="468">
        <v>213688.592</v>
      </c>
      <c r="E39" s="469">
        <f t="shared" ref="E39:E42" si="1">C39+D39</f>
        <v>213688.592</v>
      </c>
      <c r="F39" s="468">
        <v>0</v>
      </c>
      <c r="G39" s="468">
        <v>0</v>
      </c>
      <c r="H39" s="470">
        <f t="shared" si="0"/>
        <v>0</v>
      </c>
    </row>
    <row r="40" spans="1:9" ht="25.5">
      <c r="A40" s="467">
        <v>10.199999999999999</v>
      </c>
      <c r="B40" s="472" t="s">
        <v>828</v>
      </c>
      <c r="C40" s="468">
        <v>0</v>
      </c>
      <c r="D40" s="468">
        <v>97029.81180000001</v>
      </c>
      <c r="E40" s="469">
        <f t="shared" si="1"/>
        <v>97029.81180000001</v>
      </c>
      <c r="F40" s="468">
        <v>9212.7900000000009</v>
      </c>
      <c r="G40" s="468">
        <v>28142.198182</v>
      </c>
      <c r="H40" s="470">
        <f t="shared" si="0"/>
        <v>37354.988182000001</v>
      </c>
      <c r="I40" s="726"/>
    </row>
    <row r="41" spans="1:9" ht="25.5">
      <c r="A41" s="467">
        <v>10.3</v>
      </c>
      <c r="B41" s="472" t="s">
        <v>829</v>
      </c>
      <c r="C41" s="468">
        <v>15593.869999999999</v>
      </c>
      <c r="D41" s="468">
        <v>232362.5215</v>
      </c>
      <c r="E41" s="469">
        <f t="shared" si="1"/>
        <v>247956.3915</v>
      </c>
      <c r="F41" s="468">
        <v>7378.41</v>
      </c>
      <c r="G41" s="468">
        <v>18871.279924000002</v>
      </c>
      <c r="H41" s="470">
        <f t="shared" si="0"/>
        <v>26249.689924000002</v>
      </c>
      <c r="I41" s="726"/>
    </row>
    <row r="42" spans="1:9" ht="25.5">
      <c r="A42" s="467">
        <v>10.4</v>
      </c>
      <c r="B42" s="472" t="s">
        <v>830</v>
      </c>
      <c r="C42" s="468">
        <v>4776.9400000000005</v>
      </c>
      <c r="D42" s="468">
        <v>117198.0241</v>
      </c>
      <c r="E42" s="469">
        <f t="shared" si="1"/>
        <v>121974.9641</v>
      </c>
      <c r="F42" s="468">
        <v>33066.950000000004</v>
      </c>
      <c r="G42" s="468">
        <v>271843.59214599995</v>
      </c>
      <c r="H42" s="470">
        <f t="shared" si="0"/>
        <v>304910.54214599996</v>
      </c>
      <c r="I42" s="726"/>
    </row>
    <row r="43" spans="1:9" ht="15.75">
      <c r="A43" s="467">
        <v>11</v>
      </c>
      <c r="B43" s="478" t="s">
        <v>831</v>
      </c>
      <c r="C43" s="468"/>
      <c r="D43" s="468"/>
      <c r="E43" s="469">
        <v>0</v>
      </c>
      <c r="F43" s="468"/>
      <c r="G43" s="468"/>
      <c r="H43" s="470">
        <f t="shared" si="0"/>
        <v>0</v>
      </c>
      <c r="I43" s="726"/>
    </row>
    <row r="44" spans="1:9" ht="15.75">
      <c r="C44" s="480"/>
      <c r="D44" s="480"/>
      <c r="E44" s="480"/>
      <c r="F44" s="480"/>
      <c r="G44" s="480"/>
      <c r="H44" s="480"/>
    </row>
    <row r="45" spans="1:9" ht="15.75">
      <c r="C45" s="480"/>
      <c r="D45" s="480"/>
      <c r="E45" s="480"/>
      <c r="F45" s="480"/>
      <c r="G45" s="480"/>
      <c r="H45" s="480"/>
    </row>
    <row r="46" spans="1:9" ht="15.75">
      <c r="C46" s="480"/>
      <c r="D46" s="480"/>
      <c r="E46" s="480"/>
      <c r="F46" s="480"/>
      <c r="G46" s="480"/>
      <c r="H46" s="480"/>
    </row>
    <row r="47" spans="1:9" ht="15.75">
      <c r="C47" s="480"/>
      <c r="D47" s="480"/>
      <c r="E47" s="480"/>
      <c r="F47" s="480"/>
      <c r="G47" s="480"/>
      <c r="H47" s="480"/>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31" sqref="B31"/>
    </sheetView>
  </sheetViews>
  <sheetFormatPr defaultColWidth="9.140625" defaultRowHeight="12.75"/>
  <cols>
    <col min="1" max="1" width="9.5703125" style="3" bestFit="1" customWidth="1"/>
    <col min="2" max="2" width="93.5703125" style="3" customWidth="1"/>
    <col min="3" max="4" width="13.140625" style="3" customWidth="1"/>
    <col min="5" max="7" width="13.140625" style="13" customWidth="1"/>
    <col min="8" max="11" width="9.7109375" style="13" customWidth="1"/>
    <col min="12" max="12" width="9.140625" style="13" customWidth="1"/>
    <col min="13" max="16384" width="9.140625" style="13"/>
  </cols>
  <sheetData>
    <row r="1" spans="1:8" ht="15">
      <c r="A1" s="26" t="s">
        <v>0</v>
      </c>
      <c r="B1" s="635" t="str">
        <f>Info!C2</f>
        <v>სს "ზირაათ ბანკი საქართველო"</v>
      </c>
      <c r="C1" s="635"/>
      <c r="D1" s="236"/>
    </row>
    <row r="2" spans="1:8" ht="15">
      <c r="A2" s="26" t="s">
        <v>1</v>
      </c>
      <c r="B2" s="633">
        <f>'1. key ratios'!B2</f>
        <v>45016</v>
      </c>
      <c r="C2" s="635"/>
      <c r="D2" s="19"/>
      <c r="E2" s="12"/>
      <c r="F2" s="12"/>
      <c r="G2" s="12"/>
      <c r="H2" s="12"/>
    </row>
    <row r="3" spans="1:8" ht="15">
      <c r="A3" s="26"/>
      <c r="B3" s="635"/>
      <c r="C3" s="635"/>
      <c r="D3" s="19"/>
      <c r="E3" s="12"/>
      <c r="F3" s="12"/>
      <c r="G3" s="12"/>
      <c r="H3" s="12"/>
    </row>
    <row r="4" spans="1:8" ht="15" customHeight="1">
      <c r="A4" s="637" t="s">
        <v>781</v>
      </c>
      <c r="B4" s="149" t="s">
        <v>163</v>
      </c>
      <c r="C4" s="638" t="s">
        <v>759</v>
      </c>
    </row>
    <row r="5" spans="1:8" ht="15" customHeight="1">
      <c r="A5" s="147" t="s">
        <v>2</v>
      </c>
      <c r="B5" s="148"/>
      <c r="C5" s="636" t="str">
        <f>INT((MONTH($B$2))/3)&amp;"Q"&amp;"-"&amp;YEAR($B$2)</f>
        <v>1Q-2023</v>
      </c>
      <c r="D5" s="636" t="str">
        <f>IF(INT(MONTH($B$2))=3, "4"&amp;"Q"&amp;"-"&amp;YEAR($B$2)-1, IF(INT(MONTH($B$2))=6, "1"&amp;"Q"&amp;"-"&amp;YEAR($B$2), IF(INT(MONTH($B$2))=9, "2"&amp;"Q"&amp;"-"&amp;YEAR($B$2),IF(INT(MONTH($B$2))=12, "3"&amp;"Q"&amp;"-"&amp;YEAR($B$2), 0))))</f>
        <v>4Q-2022</v>
      </c>
      <c r="E5" s="636" t="str">
        <f>IF(INT(MONTH($B$2))=3, "3"&amp;"Q"&amp;"-"&amp;YEAR($B$2)-1, IF(INT(MONTH($B$2))=6, "4"&amp;"Q"&amp;"-"&amp;YEAR($B$2)-1, IF(INT(MONTH($B$2))=9, "1"&amp;"Q"&amp;"-"&amp;YEAR($B$2),IF(INT(MONTH($B$2))=12, "2"&amp;"Q"&amp;"-"&amp;YEAR($B$2), 0))))</f>
        <v>3Q-2022</v>
      </c>
      <c r="F5" s="636" t="str">
        <f>IF(INT(MONTH($B$2))=3, "2"&amp;"Q"&amp;"-"&amp;YEAR($B$2)-1, IF(INT(MONTH($B$2))=6, "3"&amp;"Q"&amp;"-"&amp;YEAR($B$2)-1, IF(INT(MONTH($B$2))=9, "4"&amp;"Q"&amp;"-"&amp;YEAR($B$2)-1,IF(INT(MONTH($B$2))=12, "1"&amp;"Q"&amp;"-"&amp;YEAR($B$2), 0))))</f>
        <v>2Q-2022</v>
      </c>
      <c r="G5" s="636" t="str">
        <f>IF(INT(MONTH($B$2))=3, "1"&amp;"Q"&amp;"-"&amp;YEAR($B$2)-1, IF(INT(MONTH($B$2))=6, "2"&amp;"Q"&amp;"-"&amp;YEAR($B$2)-1, IF(INT(MONTH($B$2))=9, "3"&amp;"Q"&amp;"-"&amp;YEAR($B$2)-1,IF(INT(MONTH($B$2))=12, "4"&amp;"Q"&amp;"-"&amp;YEAR($B$2)-1, 0))))</f>
        <v>1Q-2022</v>
      </c>
    </row>
    <row r="6" spans="1:8" ht="15" customHeight="1">
      <c r="A6" s="639">
        <v>1</v>
      </c>
      <c r="B6" s="328" t="s">
        <v>782</v>
      </c>
      <c r="C6" s="276">
        <f>C7+C9+C10</f>
        <v>171420996.94231004</v>
      </c>
      <c r="D6" s="331">
        <f>D7+D9+D10</f>
        <v>170648957.53656</v>
      </c>
      <c r="E6" s="277">
        <f t="shared" ref="E6:G6" si="0">E7+E9+E10</f>
        <v>158231535.50980002</v>
      </c>
      <c r="F6" s="276">
        <f t="shared" si="0"/>
        <v>152915471.88750002</v>
      </c>
      <c r="G6" s="332">
        <f t="shared" si="0"/>
        <v>166620541.77187622</v>
      </c>
    </row>
    <row r="7" spans="1:8" ht="15" customHeight="1">
      <c r="A7" s="639">
        <v>1.1000000000000001</v>
      </c>
      <c r="B7" s="278" t="s">
        <v>783</v>
      </c>
      <c r="C7" s="279">
        <v>150090199.56665003</v>
      </c>
      <c r="D7" s="333">
        <v>152094981.22999999</v>
      </c>
      <c r="E7" s="279">
        <v>149110167.52020001</v>
      </c>
      <c r="F7" s="279">
        <v>145735873.62420002</v>
      </c>
      <c r="G7" s="334">
        <v>154911562.48140001</v>
      </c>
    </row>
    <row r="8" spans="1:8" ht="25.5">
      <c r="A8" s="639" t="s">
        <v>536</v>
      </c>
      <c r="B8" s="280" t="s">
        <v>784</v>
      </c>
      <c r="C8" s="279"/>
      <c r="D8" s="333"/>
      <c r="E8" s="279"/>
      <c r="F8" s="279"/>
      <c r="G8" s="334"/>
    </row>
    <row r="9" spans="1:8" ht="15" customHeight="1">
      <c r="A9" s="639">
        <v>1.2</v>
      </c>
      <c r="B9" s="278" t="s">
        <v>785</v>
      </c>
      <c r="C9" s="279">
        <v>21330797.375659995</v>
      </c>
      <c r="D9" s="333">
        <v>18553976.306559999</v>
      </c>
      <c r="E9" s="281">
        <v>9121367.9896000009</v>
      </c>
      <c r="F9" s="281">
        <v>7179598.2633000007</v>
      </c>
      <c r="G9" s="335">
        <v>11708979.290476196</v>
      </c>
    </row>
    <row r="10" spans="1:8" ht="15" customHeight="1">
      <c r="A10" s="639">
        <v>1.3</v>
      </c>
      <c r="B10" s="329" t="s">
        <v>174</v>
      </c>
      <c r="C10" s="281">
        <v>0</v>
      </c>
      <c r="D10" s="333"/>
      <c r="E10" s="281"/>
      <c r="F10" s="279"/>
      <c r="G10" s="335"/>
    </row>
    <row r="11" spans="1:8" ht="15" customHeight="1">
      <c r="A11" s="639">
        <v>2</v>
      </c>
      <c r="B11" s="328" t="s">
        <v>786</v>
      </c>
      <c r="C11" s="279">
        <v>3052904.3795519923</v>
      </c>
      <c r="D11" s="333">
        <v>1299569.2281800203</v>
      </c>
      <c r="E11" s="279">
        <v>246084.67826037935</v>
      </c>
      <c r="F11" s="279">
        <v>323366.11961199611</v>
      </c>
      <c r="G11" s="334">
        <v>98978.718085000801</v>
      </c>
    </row>
    <row r="12" spans="1:8" ht="15" customHeight="1">
      <c r="A12" s="639">
        <v>3</v>
      </c>
      <c r="B12" s="330" t="s">
        <v>787</v>
      </c>
      <c r="C12" s="281">
        <v>20391120</v>
      </c>
      <c r="D12" s="333">
        <v>20391120</v>
      </c>
      <c r="E12" s="281">
        <v>17671907</v>
      </c>
      <c r="F12" s="279">
        <v>17671907</v>
      </c>
      <c r="G12" s="335">
        <v>17671907</v>
      </c>
    </row>
    <row r="13" spans="1:8" ht="15" customHeight="1">
      <c r="A13" s="640">
        <v>4</v>
      </c>
      <c r="B13" s="338" t="s">
        <v>788</v>
      </c>
      <c r="C13" s="166">
        <f>C6+C11+C12</f>
        <v>194865021.32186204</v>
      </c>
      <c r="D13" s="336">
        <f>D6+D11+D12</f>
        <v>192339646.76474002</v>
      </c>
      <c r="E13" s="167">
        <f t="shared" ref="E13:G13" si="1">E6+E11+E12</f>
        <v>176149527.1880604</v>
      </c>
      <c r="F13" s="166">
        <f t="shared" si="1"/>
        <v>170910745.00711203</v>
      </c>
      <c r="G13" s="337">
        <f t="shared" si="1"/>
        <v>184391427.48996121</v>
      </c>
    </row>
    <row r="14" spans="1:8">
      <c r="B14" s="23"/>
    </row>
    <row r="15" spans="1:8" ht="25.5">
      <c r="B15" s="66" t="s">
        <v>789</v>
      </c>
    </row>
    <row r="16" spans="1:8">
      <c r="B16" s="66"/>
    </row>
    <row r="17" spans="2:2">
      <c r="B17" s="66"/>
    </row>
    <row r="18" spans="2:2">
      <c r="B18" s="66"/>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G11" sqref="G11"/>
    </sheetView>
  </sheetViews>
  <sheetFormatPr defaultRowHeight="15"/>
  <cols>
    <col min="1" max="1" width="9.5703125" style="3" bestFit="1" customWidth="1"/>
    <col min="2" max="2" width="58.85546875" style="3" customWidth="1"/>
    <col min="3" max="3" width="72.140625" style="3" customWidth="1"/>
  </cols>
  <sheetData>
    <row r="1" spans="1:8">
      <c r="A1" s="3" t="s">
        <v>0</v>
      </c>
      <c r="B1" s="236" t="str">
        <f>Info!C2</f>
        <v>სს "ზირაათ ბანკი საქართველო"</v>
      </c>
    </row>
    <row r="2" spans="1:8">
      <c r="A2" s="3" t="s">
        <v>1</v>
      </c>
      <c r="B2" s="729">
        <f>'1. key ratios'!B2</f>
        <v>45016</v>
      </c>
    </row>
    <row r="4" spans="1:8" ht="25.5" customHeight="1">
      <c r="A4" s="161" t="s">
        <v>843</v>
      </c>
      <c r="B4" s="31" t="s">
        <v>164</v>
      </c>
      <c r="C4" s="14"/>
    </row>
    <row r="5" spans="1:8" ht="15.75">
      <c r="A5" s="11"/>
      <c r="B5" s="325" t="s">
        <v>844</v>
      </c>
      <c r="C5" s="343" t="s">
        <v>845</v>
      </c>
    </row>
    <row r="6" spans="1:8">
      <c r="A6" s="15">
        <v>1</v>
      </c>
      <c r="B6" s="32" t="s">
        <v>963</v>
      </c>
      <c r="C6" s="339" t="s">
        <v>965</v>
      </c>
    </row>
    <row r="7" spans="1:8">
      <c r="A7" s="15">
        <v>2</v>
      </c>
      <c r="B7" s="32" t="s">
        <v>966</v>
      </c>
      <c r="C7" s="339" t="s">
        <v>967</v>
      </c>
    </row>
    <row r="8" spans="1:8">
      <c r="A8" s="15">
        <v>3</v>
      </c>
      <c r="B8" s="32" t="s">
        <v>968</v>
      </c>
      <c r="C8" s="339" t="s">
        <v>967</v>
      </c>
    </row>
    <row r="9" spans="1:8">
      <c r="A9" s="15">
        <v>4</v>
      </c>
      <c r="B9" s="32" t="s">
        <v>969</v>
      </c>
      <c r="C9" s="339" t="s">
        <v>970</v>
      </c>
    </row>
    <row r="10" spans="1:8">
      <c r="A10" s="15">
        <v>5</v>
      </c>
      <c r="B10" s="32" t="s">
        <v>971</v>
      </c>
      <c r="C10" s="339" t="s">
        <v>970</v>
      </c>
    </row>
    <row r="11" spans="1:8">
      <c r="A11" s="15">
        <v>6</v>
      </c>
      <c r="B11" s="32"/>
      <c r="C11" s="339"/>
    </row>
    <row r="12" spans="1:8">
      <c r="A12" s="15">
        <v>7</v>
      </c>
      <c r="B12" s="32"/>
      <c r="C12" s="339"/>
      <c r="H12" s="5"/>
    </row>
    <row r="13" spans="1:8">
      <c r="A13" s="15">
        <v>8</v>
      </c>
      <c r="B13" s="32"/>
      <c r="C13" s="339"/>
    </row>
    <row r="14" spans="1:8">
      <c r="A14" s="15">
        <v>9</v>
      </c>
      <c r="B14" s="32"/>
      <c r="C14" s="339"/>
    </row>
    <row r="15" spans="1:8">
      <c r="A15" s="15">
        <v>10</v>
      </c>
      <c r="B15" s="32"/>
      <c r="C15" s="339"/>
    </row>
    <row r="16" spans="1:8">
      <c r="A16" s="15"/>
      <c r="B16" s="822"/>
      <c r="C16" s="823"/>
    </row>
    <row r="17" spans="1:3" ht="30">
      <c r="A17" s="15"/>
      <c r="B17" s="326" t="s">
        <v>846</v>
      </c>
      <c r="C17" s="344" t="s">
        <v>847</v>
      </c>
    </row>
    <row r="18" spans="1:3" ht="15.75">
      <c r="A18" s="15">
        <v>1</v>
      </c>
      <c r="B18" s="27" t="s">
        <v>964</v>
      </c>
      <c r="C18" s="341" t="s">
        <v>972</v>
      </c>
    </row>
    <row r="19" spans="1:3" ht="15.75">
      <c r="A19" s="15">
        <v>2</v>
      </c>
      <c r="B19" s="27" t="s">
        <v>973</v>
      </c>
      <c r="C19" s="341" t="s">
        <v>974</v>
      </c>
    </row>
    <row r="20" spans="1:3" ht="15.75">
      <c r="A20" s="15">
        <v>3</v>
      </c>
      <c r="B20" s="27" t="s">
        <v>975</v>
      </c>
      <c r="C20" s="341" t="s">
        <v>976</v>
      </c>
    </row>
    <row r="21" spans="1:3" ht="15.75">
      <c r="A21" s="15">
        <v>4</v>
      </c>
      <c r="B21" s="27" t="s">
        <v>977</v>
      </c>
      <c r="C21" s="341" t="s">
        <v>978</v>
      </c>
    </row>
    <row r="22" spans="1:3" ht="15.75">
      <c r="A22" s="15">
        <v>5</v>
      </c>
      <c r="B22" s="27"/>
      <c r="C22" s="341"/>
    </row>
    <row r="23" spans="1:3" ht="15.75">
      <c r="A23" s="15">
        <v>6</v>
      </c>
      <c r="B23" s="27"/>
      <c r="C23" s="341"/>
    </row>
    <row r="24" spans="1:3" ht="15.75">
      <c r="A24" s="15">
        <v>7</v>
      </c>
      <c r="B24" s="27"/>
      <c r="C24" s="341"/>
    </row>
    <row r="25" spans="1:3" ht="15.75">
      <c r="A25" s="15">
        <v>8</v>
      </c>
      <c r="B25" s="27"/>
      <c r="C25" s="341"/>
    </row>
    <row r="26" spans="1:3" ht="15.75">
      <c r="A26" s="15">
        <v>9</v>
      </c>
      <c r="B26" s="27"/>
      <c r="C26" s="341"/>
    </row>
    <row r="27" spans="1:3" ht="15.75" customHeight="1">
      <c r="A27" s="15">
        <v>10</v>
      </c>
      <c r="B27" s="27"/>
      <c r="C27" s="342"/>
    </row>
    <row r="28" spans="1:3" ht="15.75" customHeight="1">
      <c r="A28" s="15"/>
      <c r="B28" s="27"/>
      <c r="C28" s="28"/>
    </row>
    <row r="29" spans="1:3" ht="30" customHeight="1">
      <c r="A29" s="15"/>
      <c r="B29" s="824" t="s">
        <v>848</v>
      </c>
      <c r="C29" s="825"/>
    </row>
    <row r="30" spans="1:3">
      <c r="A30" s="15">
        <v>1</v>
      </c>
      <c r="B30" s="32" t="s">
        <v>979</v>
      </c>
      <c r="C30" s="705">
        <v>1</v>
      </c>
    </row>
    <row r="31" spans="1:3" ht="15.75" customHeight="1">
      <c r="A31" s="15"/>
      <c r="B31" s="32"/>
      <c r="C31" s="33"/>
    </row>
    <row r="32" spans="1:3" ht="29.25" customHeight="1">
      <c r="A32" s="15"/>
      <c r="B32" s="824" t="s">
        <v>850</v>
      </c>
      <c r="C32" s="825"/>
    </row>
    <row r="33" spans="1:3">
      <c r="A33" s="15">
        <v>1</v>
      </c>
      <c r="B33" s="32"/>
      <c r="C33" s="339" t="s">
        <v>849</v>
      </c>
    </row>
    <row r="34" spans="1:3" ht="15.75">
      <c r="A34" s="16"/>
      <c r="B34" s="34"/>
      <c r="C34" s="340"/>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90" zoomScaleNormal="90" workbookViewId="0">
      <pane xSplit="1" ySplit="5" topLeftCell="B6" activePane="bottomRight" state="frozen"/>
      <selection activeCell="H6" sqref="H6"/>
      <selection pane="topRight" activeCell="H6" sqref="H6"/>
      <selection pane="bottomLeft" activeCell="H6" sqref="H6"/>
      <selection pane="bottomRight" activeCell="I20" sqref="I20"/>
    </sheetView>
  </sheetViews>
  <sheetFormatPr defaultRowHeight="15"/>
  <cols>
    <col min="1" max="1" width="9.5703125" style="3" bestFit="1" customWidth="1"/>
    <col min="2" max="2" width="47.5703125" style="3" customWidth="1"/>
    <col min="3" max="3" width="28" style="3" customWidth="1"/>
    <col min="4" max="4" width="25.5703125" style="3" customWidth="1"/>
    <col min="5" max="5" width="18.85546875" style="3" customWidth="1"/>
    <col min="6" max="6" width="12" bestFit="1" customWidth="1"/>
    <col min="7" max="7" width="12.5703125" bestFit="1" customWidth="1"/>
  </cols>
  <sheetData>
    <row r="1" spans="1:5" ht="15.75">
      <c r="A1" s="26" t="s">
        <v>0</v>
      </c>
      <c r="B1" s="635" t="str">
        <f>Info!C2</f>
        <v>სს "ზირაათ ბანკი საქართველო"</v>
      </c>
    </row>
    <row r="2" spans="1:5" s="21" customFormat="1" ht="15.75" customHeight="1">
      <c r="A2" s="26" t="s">
        <v>1</v>
      </c>
      <c r="B2" s="633">
        <f>'1. key ratios'!B2</f>
        <v>45016</v>
      </c>
    </row>
    <row r="3" spans="1:5" s="21" customFormat="1" ht="15.75" customHeight="1"/>
    <row r="4" spans="1:5" s="21" customFormat="1" ht="15.75" customHeight="1">
      <c r="A4" s="162" t="s">
        <v>758</v>
      </c>
      <c r="B4" s="163" t="s">
        <v>165</v>
      </c>
      <c r="C4" s="130"/>
      <c r="D4" s="130"/>
      <c r="E4" s="131" t="s">
        <v>759</v>
      </c>
    </row>
    <row r="5" spans="1:5" s="81" customFormat="1" ht="17.45" customHeight="1">
      <c r="A5" s="253"/>
      <c r="B5" s="254"/>
      <c r="C5" s="129" t="s">
        <v>681</v>
      </c>
      <c r="D5" s="129" t="s">
        <v>682</v>
      </c>
      <c r="E5" s="255" t="s">
        <v>683</v>
      </c>
    </row>
    <row r="6" spans="1:5" s="96" customFormat="1" ht="14.45" customHeight="1">
      <c r="A6" s="256"/>
      <c r="B6" s="826" t="s">
        <v>760</v>
      </c>
      <c r="C6" s="826" t="s">
        <v>761</v>
      </c>
      <c r="D6" s="827" t="s">
        <v>762</v>
      </c>
      <c r="E6" s="828"/>
    </row>
    <row r="7" spans="1:5" s="96" customFormat="1" ht="99.6" customHeight="1">
      <c r="A7" s="256"/>
      <c r="B7" s="826"/>
      <c r="C7" s="826"/>
      <c r="D7" s="250" t="s">
        <v>763</v>
      </c>
      <c r="E7" s="251" t="s">
        <v>764</v>
      </c>
    </row>
    <row r="8" spans="1:5" s="96" customFormat="1" ht="22.5" customHeight="1">
      <c r="A8" s="482">
        <v>1</v>
      </c>
      <c r="B8" s="424" t="s">
        <v>51</v>
      </c>
      <c r="C8" s="740">
        <f>SUM(C9:C11)</f>
        <v>83374126.088599995</v>
      </c>
      <c r="D8" s="738">
        <f t="shared" ref="D8:E8" si="0">SUM(D9:D11)</f>
        <v>0</v>
      </c>
      <c r="E8" s="770">
        <f t="shared" si="0"/>
        <v>83374126.088599995</v>
      </c>
    </row>
    <row r="9" spans="1:5" s="96" customFormat="1">
      <c r="A9" s="482">
        <v>1.1000000000000001</v>
      </c>
      <c r="B9" s="425" t="s">
        <v>52</v>
      </c>
      <c r="C9" s="738">
        <f>'2. SOFP'!E8</f>
        <v>7715642.5411999999</v>
      </c>
      <c r="D9" s="738"/>
      <c r="E9" s="771">
        <f>C9-D9</f>
        <v>7715642.5411999999</v>
      </c>
    </row>
    <row r="10" spans="1:5" s="96" customFormat="1">
      <c r="A10" s="482">
        <v>1.2</v>
      </c>
      <c r="B10" s="425" t="s">
        <v>53</v>
      </c>
      <c r="C10" s="738">
        <f>'2. SOFP'!E9</f>
        <v>57871289.029699996</v>
      </c>
      <c r="D10" s="738"/>
      <c r="E10" s="771">
        <f t="shared" ref="E10:E36" si="1">C10-D10</f>
        <v>57871289.029699996</v>
      </c>
    </row>
    <row r="11" spans="1:5" s="96" customFormat="1">
      <c r="A11" s="482">
        <v>1.3</v>
      </c>
      <c r="B11" s="425" t="s">
        <v>54</v>
      </c>
      <c r="C11" s="738">
        <f>'2. SOFP'!E10</f>
        <v>17787194.517700002</v>
      </c>
      <c r="D11" s="738"/>
      <c r="E11" s="771">
        <f t="shared" si="1"/>
        <v>17787194.517700002</v>
      </c>
    </row>
    <row r="12" spans="1:5" s="96" customFormat="1">
      <c r="A12" s="482">
        <v>2</v>
      </c>
      <c r="B12" s="426" t="s">
        <v>10</v>
      </c>
      <c r="C12" s="738">
        <f>'2. SOFP'!E11</f>
        <v>0</v>
      </c>
      <c r="D12" s="738"/>
      <c r="E12" s="771">
        <f t="shared" si="1"/>
        <v>0</v>
      </c>
    </row>
    <row r="13" spans="1:5" s="96" customFormat="1" ht="21">
      <c r="A13" s="482">
        <v>2.1</v>
      </c>
      <c r="B13" s="427" t="s">
        <v>55</v>
      </c>
      <c r="C13" s="738">
        <f>'2. SOFP'!E12</f>
        <v>0</v>
      </c>
      <c r="D13" s="738"/>
      <c r="E13" s="771">
        <f t="shared" si="1"/>
        <v>0</v>
      </c>
    </row>
    <row r="14" spans="1:5" s="96" customFormat="1" ht="33.950000000000003" customHeight="1">
      <c r="A14" s="482">
        <v>3</v>
      </c>
      <c r="B14" s="428" t="s">
        <v>56</v>
      </c>
      <c r="C14" s="738">
        <f>'2. SOFP'!E13</f>
        <v>0</v>
      </c>
      <c r="D14" s="738"/>
      <c r="E14" s="771">
        <f t="shared" si="1"/>
        <v>0</v>
      </c>
    </row>
    <row r="15" spans="1:5" s="96" customFormat="1" ht="32.450000000000003" customHeight="1">
      <c r="A15" s="482">
        <v>4</v>
      </c>
      <c r="B15" s="429" t="s">
        <v>57</v>
      </c>
      <c r="C15" s="738">
        <f>'2. SOFP'!E14</f>
        <v>0</v>
      </c>
      <c r="D15" s="738"/>
      <c r="E15" s="771">
        <f t="shared" si="1"/>
        <v>0</v>
      </c>
    </row>
    <row r="16" spans="1:5" s="96" customFormat="1" ht="23.1" customHeight="1">
      <c r="A16" s="482">
        <v>5</v>
      </c>
      <c r="B16" s="429" t="s">
        <v>13</v>
      </c>
      <c r="C16" s="740">
        <f>SUM(C17:C19)</f>
        <v>0</v>
      </c>
      <c r="D16" s="738">
        <f t="shared" ref="D16:E16" si="2">SUM(D17:D19)</f>
        <v>0</v>
      </c>
      <c r="E16" s="770">
        <f t="shared" si="2"/>
        <v>0</v>
      </c>
    </row>
    <row r="17" spans="1:5" s="96" customFormat="1">
      <c r="A17" s="482">
        <v>5.0999999999999996</v>
      </c>
      <c r="B17" s="430" t="s">
        <v>58</v>
      </c>
      <c r="C17" s="738">
        <f>'2. SOFP'!E16</f>
        <v>0</v>
      </c>
      <c r="D17" s="738"/>
      <c r="E17" s="771">
        <f t="shared" si="1"/>
        <v>0</v>
      </c>
    </row>
    <row r="18" spans="1:5" s="96" customFormat="1">
      <c r="A18" s="482">
        <v>5.2</v>
      </c>
      <c r="B18" s="430" t="s">
        <v>59</v>
      </c>
      <c r="C18" s="738">
        <f>'2. SOFP'!E17</f>
        <v>0</v>
      </c>
      <c r="D18" s="738"/>
      <c r="E18" s="771">
        <f t="shared" si="1"/>
        <v>0</v>
      </c>
    </row>
    <row r="19" spans="1:5" s="96" customFormat="1">
      <c r="A19" s="482">
        <v>5.3</v>
      </c>
      <c r="B19" s="430" t="s">
        <v>60</v>
      </c>
      <c r="C19" s="738">
        <f>'2. SOFP'!E18</f>
        <v>0</v>
      </c>
      <c r="D19" s="738"/>
      <c r="E19" s="771">
        <f t="shared" si="1"/>
        <v>0</v>
      </c>
    </row>
    <row r="20" spans="1:5" s="96" customFormat="1" ht="21">
      <c r="A20" s="482">
        <v>6</v>
      </c>
      <c r="B20" s="428" t="s">
        <v>14</v>
      </c>
      <c r="C20" s="740">
        <f>SUM(C21:C22)</f>
        <v>104321028.0342</v>
      </c>
      <c r="D20" s="738">
        <f t="shared" ref="D20:E20" si="3">SUM(D21:D22)</f>
        <v>0</v>
      </c>
      <c r="E20" s="770">
        <f t="shared" si="3"/>
        <v>104321028.0342</v>
      </c>
    </row>
    <row r="21" spans="1:5">
      <c r="A21" s="482">
        <v>6.1</v>
      </c>
      <c r="B21" s="430" t="s">
        <v>59</v>
      </c>
      <c r="C21" s="738">
        <f>'2. SOFP'!E20</f>
        <v>1566932</v>
      </c>
      <c r="D21" s="741"/>
      <c r="E21" s="771">
        <f t="shared" si="1"/>
        <v>1566932</v>
      </c>
    </row>
    <row r="22" spans="1:5">
      <c r="A22" s="482">
        <v>6.2</v>
      </c>
      <c r="B22" s="430" t="s">
        <v>60</v>
      </c>
      <c r="C22" s="738">
        <f>'2. SOFP'!E21</f>
        <v>102754096.0342</v>
      </c>
      <c r="D22" s="741"/>
      <c r="E22" s="771">
        <f t="shared" si="1"/>
        <v>102754096.0342</v>
      </c>
    </row>
    <row r="23" spans="1:5" ht="21">
      <c r="A23" s="482">
        <v>7</v>
      </c>
      <c r="B23" s="431" t="s">
        <v>61</v>
      </c>
      <c r="C23" s="738">
        <f>'2. SOFP'!E22</f>
        <v>0</v>
      </c>
      <c r="D23" s="742"/>
      <c r="E23" s="771">
        <f t="shared" si="1"/>
        <v>0</v>
      </c>
    </row>
    <row r="24" spans="1:5" ht="21">
      <c r="A24" s="482">
        <v>8</v>
      </c>
      <c r="B24" s="432" t="s">
        <v>62</v>
      </c>
      <c r="C24" s="738">
        <f>'2. SOFP'!E23</f>
        <v>0</v>
      </c>
      <c r="D24" s="742"/>
      <c r="E24" s="771">
        <f t="shared" si="1"/>
        <v>0</v>
      </c>
    </row>
    <row r="25" spans="1:5">
      <c r="A25" s="482">
        <v>9</v>
      </c>
      <c r="B25" s="429" t="s">
        <v>63</v>
      </c>
      <c r="C25" s="743">
        <f>SUM(C26:C27)</f>
        <v>5414433.5700000003</v>
      </c>
      <c r="D25" s="742">
        <f t="shared" ref="D25:E25" si="4">SUM(D26:D27)</f>
        <v>0</v>
      </c>
      <c r="E25" s="772">
        <f t="shared" si="4"/>
        <v>5414433.5700000003</v>
      </c>
    </row>
    <row r="26" spans="1:5">
      <c r="A26" s="482">
        <v>9.1</v>
      </c>
      <c r="B26" s="433" t="s">
        <v>64</v>
      </c>
      <c r="C26" s="738">
        <f>'2. SOFP'!E25</f>
        <v>5414433.5700000003</v>
      </c>
      <c r="D26" s="742"/>
      <c r="E26" s="771">
        <f t="shared" si="1"/>
        <v>5414433.5700000003</v>
      </c>
    </row>
    <row r="27" spans="1:5">
      <c r="A27" s="482">
        <v>9.1999999999999993</v>
      </c>
      <c r="B27" s="433" t="s">
        <v>65</v>
      </c>
      <c r="C27" s="738">
        <f>'2. SOFP'!E26</f>
        <v>0</v>
      </c>
      <c r="D27" s="742"/>
      <c r="E27" s="771">
        <f t="shared" si="1"/>
        <v>0</v>
      </c>
    </row>
    <row r="28" spans="1:5">
      <c r="A28" s="482">
        <v>10</v>
      </c>
      <c r="B28" s="429" t="s">
        <v>66</v>
      </c>
      <c r="C28" s="743">
        <f>SUM(C29:C30)</f>
        <v>936925.35</v>
      </c>
      <c r="D28" s="742">
        <f t="shared" ref="D28:E28" si="5">SUM(D29:D30)</f>
        <v>936925.35</v>
      </c>
      <c r="E28" s="772">
        <f t="shared" si="5"/>
        <v>0</v>
      </c>
    </row>
    <row r="29" spans="1:5">
      <c r="A29" s="482">
        <v>10.1</v>
      </c>
      <c r="B29" s="433" t="s">
        <v>67</v>
      </c>
      <c r="C29" s="738">
        <f>'2. SOFP'!E28</f>
        <v>0</v>
      </c>
      <c r="D29" s="742"/>
      <c r="E29" s="771">
        <f t="shared" si="1"/>
        <v>0</v>
      </c>
    </row>
    <row r="30" spans="1:5">
      <c r="A30" s="482">
        <v>10.199999999999999</v>
      </c>
      <c r="B30" s="433" t="s">
        <v>68</v>
      </c>
      <c r="C30" s="738">
        <f>'2. SOFP'!E29</f>
        <v>936925.35</v>
      </c>
      <c r="D30" s="742">
        <f>C30</f>
        <v>936925.35</v>
      </c>
      <c r="E30" s="771">
        <f t="shared" si="1"/>
        <v>0</v>
      </c>
    </row>
    <row r="31" spans="1:5">
      <c r="A31" s="482">
        <v>11</v>
      </c>
      <c r="B31" s="429" t="s">
        <v>69</v>
      </c>
      <c r="C31" s="743">
        <f>SUM(C32:C33)</f>
        <v>141141</v>
      </c>
      <c r="D31" s="742">
        <f t="shared" ref="D31:E31" si="6">SUM(D32:D33)</f>
        <v>0</v>
      </c>
      <c r="E31" s="772">
        <f t="shared" si="6"/>
        <v>141141</v>
      </c>
    </row>
    <row r="32" spans="1:5">
      <c r="A32" s="482">
        <v>11.1</v>
      </c>
      <c r="B32" s="433" t="s">
        <v>70</v>
      </c>
      <c r="C32" s="738">
        <f>'2. SOFP'!E31</f>
        <v>141141</v>
      </c>
      <c r="D32" s="742"/>
      <c r="E32" s="771">
        <f t="shared" si="1"/>
        <v>141141</v>
      </c>
    </row>
    <row r="33" spans="1:5">
      <c r="A33" s="482">
        <v>11.2</v>
      </c>
      <c r="B33" s="433" t="s">
        <v>71</v>
      </c>
      <c r="C33" s="738">
        <f>'2. SOFP'!E32</f>
        <v>0</v>
      </c>
      <c r="D33" s="742"/>
      <c r="E33" s="771">
        <f t="shared" si="1"/>
        <v>0</v>
      </c>
    </row>
    <row r="34" spans="1:5">
      <c r="A34" s="482">
        <v>13</v>
      </c>
      <c r="B34" s="429" t="s">
        <v>15</v>
      </c>
      <c r="C34" s="740">
        <f>'2. SOFP'!E33</f>
        <v>3693815.0318999998</v>
      </c>
      <c r="D34" s="741"/>
      <c r="E34" s="770">
        <f t="shared" si="1"/>
        <v>3693815.0318999998</v>
      </c>
    </row>
    <row r="35" spans="1:5">
      <c r="A35" s="482">
        <v>13.1</v>
      </c>
      <c r="B35" s="434" t="s">
        <v>72</v>
      </c>
      <c r="C35" s="738">
        <f>'2. SOFP'!E34</f>
        <v>67640</v>
      </c>
      <c r="D35" s="741"/>
      <c r="E35" s="771">
        <f t="shared" si="1"/>
        <v>67640</v>
      </c>
    </row>
    <row r="36" spans="1:5">
      <c r="A36" s="482">
        <v>13.2</v>
      </c>
      <c r="B36" s="434" t="s">
        <v>73</v>
      </c>
      <c r="C36" s="739">
        <f>'2. SOFP'!E35</f>
        <v>0</v>
      </c>
      <c r="D36" s="741"/>
      <c r="E36" s="773">
        <f t="shared" si="1"/>
        <v>0</v>
      </c>
    </row>
    <row r="37" spans="1:5" ht="38.25">
      <c r="A37" s="257"/>
      <c r="B37" s="258" t="s">
        <v>765</v>
      </c>
      <c r="C37" s="207">
        <f>SUM(C8,C12,C14,C15,C16,C20,C23,C24,C25,C28,C31,C34)</f>
        <v>197881469.07469997</v>
      </c>
      <c r="D37" s="207">
        <f t="shared" ref="D37:E37" si="7">SUM(D8,D12,D14,D15,D16,D20,D23,D24,D25,D28,D31,D34)</f>
        <v>936925.35</v>
      </c>
      <c r="E37" s="774">
        <f t="shared" si="7"/>
        <v>196944543.72469997</v>
      </c>
    </row>
    <row r="41" spans="1:5" s="3" customFormat="1">
      <c r="B41" s="36"/>
    </row>
    <row r="42" spans="1:5" s="3" customFormat="1" ht="12.75">
      <c r="B42" s="37"/>
    </row>
    <row r="43" spans="1:5" s="3" customFormat="1">
      <c r="B43" s="36"/>
    </row>
    <row r="44" spans="1:5" s="3" customFormat="1">
      <c r="B44" s="36"/>
    </row>
    <row r="45" spans="1:5" s="3" customFormat="1">
      <c r="B45" s="36"/>
    </row>
    <row r="46" spans="1:5" s="3" customFormat="1">
      <c r="B46" s="36"/>
    </row>
    <row r="47" spans="1:5" s="3" customFormat="1">
      <c r="B47" s="36"/>
    </row>
    <row r="48" spans="1:5" s="3" customFormat="1" ht="12.75">
      <c r="B48" s="37"/>
    </row>
    <row r="49" spans="2:2" s="3" customFormat="1" ht="12.75">
      <c r="B49" s="37"/>
    </row>
    <row r="50" spans="2:2" s="3" customFormat="1" ht="12.75">
      <c r="B50" s="37"/>
    </row>
    <row r="51" spans="2:2" s="3" customFormat="1" ht="12.75">
      <c r="B51" s="37"/>
    </row>
    <row r="52" spans="2:2" s="3" customFormat="1" ht="12.75">
      <c r="B52" s="37"/>
    </row>
    <row r="53" spans="2:2" s="3" customFormat="1" ht="12.75">
      <c r="B53" s="37"/>
    </row>
  </sheetData>
  <mergeCells count="3">
    <mergeCell ref="B6:B7"/>
    <mergeCell ref="C6:C7"/>
    <mergeCell ref="D6:E6"/>
  </mergeCells>
  <pageMargins left="0.7" right="0.7" top="0.75" bottom="0.75" header="0.3" footer="0.3"/>
  <pageSetup paperSize="9" orientation="portrait" horizontalDpi="4294967295" verticalDpi="4294967295"/>
  <ignoredErrors>
    <ignoredError sqref="E16:E3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22" sqref="B22:B23"/>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1" customFormat="1" ht="15.75" customHeight="1">
      <c r="A2" s="21" t="s">
        <v>1</v>
      </c>
      <c r="B2" s="729">
        <f>'1. key ratios'!B2</f>
        <v>45016</v>
      </c>
    </row>
    <row r="3" spans="1:3" s="21" customFormat="1" ht="15.75" customHeight="1"/>
    <row r="4" spans="1:3" s="21" customFormat="1" ht="25.5">
      <c r="A4" s="21" t="s">
        <v>832</v>
      </c>
      <c r="B4" s="137" t="s">
        <v>166</v>
      </c>
      <c r="C4" s="131" t="s">
        <v>759</v>
      </c>
    </row>
    <row r="5" spans="1:3">
      <c r="A5" s="132">
        <v>1</v>
      </c>
      <c r="B5" s="133" t="s">
        <v>833</v>
      </c>
      <c r="C5" s="744">
        <f>'7. LI1'!E37</f>
        <v>196944543.72469997</v>
      </c>
    </row>
    <row r="6" spans="1:3" s="122" customFormat="1">
      <c r="A6" s="80">
        <v>2.1</v>
      </c>
      <c r="B6" s="139" t="s">
        <v>834</v>
      </c>
      <c r="C6" s="745">
        <v>44978232.446799994</v>
      </c>
    </row>
    <row r="7" spans="1:3" s="5" customFormat="1" ht="25.5" outlineLevel="1">
      <c r="A7" s="138">
        <v>2.2000000000000002</v>
      </c>
      <c r="B7" s="134" t="s">
        <v>835</v>
      </c>
      <c r="C7" s="746"/>
    </row>
    <row r="8" spans="1:3" s="5" customFormat="1" ht="26.25">
      <c r="A8" s="138">
        <v>3</v>
      </c>
      <c r="B8" s="135" t="s">
        <v>836</v>
      </c>
      <c r="C8" s="747">
        <f>SUM(C5:C7)</f>
        <v>241922776.17149997</v>
      </c>
    </row>
    <row r="9" spans="1:3" s="122" customFormat="1">
      <c r="A9" s="80">
        <v>4</v>
      </c>
      <c r="B9" s="142" t="s">
        <v>837</v>
      </c>
      <c r="C9" s="745"/>
    </row>
    <row r="10" spans="1:3" s="5" customFormat="1" ht="25.5" outlineLevel="1">
      <c r="A10" s="138">
        <v>5.0999999999999996</v>
      </c>
      <c r="B10" s="134" t="s">
        <v>838</v>
      </c>
      <c r="C10" s="746">
        <v>-23647435.071139999</v>
      </c>
    </row>
    <row r="11" spans="1:3" s="5" customFormat="1" ht="25.5" outlineLevel="1">
      <c r="A11" s="138">
        <v>5.2</v>
      </c>
      <c r="B11" s="134" t="s">
        <v>839</v>
      </c>
      <c r="C11" s="746"/>
    </row>
    <row r="12" spans="1:3" s="5" customFormat="1">
      <c r="A12" s="138">
        <v>6</v>
      </c>
      <c r="B12" s="140" t="s">
        <v>840</v>
      </c>
      <c r="C12" s="746"/>
    </row>
    <row r="13" spans="1:3" s="5" customFormat="1">
      <c r="A13" s="141">
        <v>7</v>
      </c>
      <c r="B13" s="136" t="s">
        <v>841</v>
      </c>
      <c r="C13" s="748">
        <f>SUM(C8:C12)</f>
        <v>218275341.10035998</v>
      </c>
    </row>
    <row r="15" spans="1:3" ht="26.25">
      <c r="B15" s="23" t="s">
        <v>842</v>
      </c>
    </row>
    <row r="17" spans="2:2" s="3" customFormat="1" ht="12.75">
      <c r="B17" s="38"/>
    </row>
    <row r="18" spans="2:2" s="3" customFormat="1">
      <c r="B18" s="35"/>
    </row>
    <row r="19" spans="2:2" s="3" customFormat="1">
      <c r="B19" s="35"/>
    </row>
    <row r="20" spans="2:2" s="3" customFormat="1" ht="12.75">
      <c r="B20" s="37"/>
    </row>
    <row r="21" spans="2:2" s="3" customFormat="1">
      <c r="B21" s="36"/>
    </row>
    <row r="22" spans="2:2" s="3" customFormat="1" ht="12.75">
      <c r="B22" s="37"/>
    </row>
    <row r="23" spans="2:2" s="3" customFormat="1">
      <c r="B23" s="36"/>
    </row>
    <row r="24" spans="2:2" s="3" customFormat="1">
      <c r="B24" s="36"/>
    </row>
    <row r="25" spans="2:2" s="3" customFormat="1">
      <c r="B25" s="36"/>
    </row>
    <row r="26" spans="2:2" s="3" customFormat="1">
      <c r="B26" s="36"/>
    </row>
    <row r="27" spans="2:2" s="3" customFormat="1">
      <c r="B27" s="36"/>
    </row>
    <row r="28" spans="2:2" s="3" customFormat="1" ht="12.75">
      <c r="B28" s="37"/>
    </row>
    <row r="29" spans="2:2" s="3" customFormat="1" ht="12.75">
      <c r="B29" s="37"/>
    </row>
    <row r="30" spans="2:2" s="3" customFormat="1" ht="12.75">
      <c r="B30" s="37"/>
    </row>
    <row r="31" spans="2:2" s="3" customFormat="1" ht="12.75">
      <c r="B31" s="37"/>
    </row>
    <row r="32" spans="2:2" s="3" customFormat="1" ht="12.75">
      <c r="B32" s="37"/>
    </row>
    <row r="33" spans="2:2" s="3" customFormat="1" ht="12.75">
      <c r="B33" s="37"/>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zoomScaleNormal="100" workbookViewId="0">
      <pane xSplit="1" ySplit="5" topLeftCell="B6" activePane="bottomRight" state="frozen"/>
      <selection pane="topRight" activeCell="B1" sqref="B1"/>
      <selection pane="bottomLeft" activeCell="A5" sqref="A5"/>
      <selection pane="bottomRight" activeCell="E25" sqref="E25"/>
    </sheetView>
  </sheetViews>
  <sheetFormatPr defaultRowHeight="15"/>
  <cols>
    <col min="1" max="1" width="9.5703125" style="6" bestFit="1" customWidth="1"/>
    <col min="2" max="2" width="132.42578125" style="3" customWidth="1"/>
    <col min="3" max="3" width="18.42578125" style="3" customWidth="1"/>
  </cols>
  <sheetData>
    <row r="1" spans="1:6" ht="15.75">
      <c r="A1" s="18" t="s">
        <v>0</v>
      </c>
      <c r="B1" s="17" t="str">
        <f>Info!C2</f>
        <v>სს "ზირაათ ბანკი საქართველო"</v>
      </c>
      <c r="D1" s="3"/>
      <c r="E1" s="3"/>
      <c r="F1" s="3"/>
    </row>
    <row r="2" spans="1:6" s="21" customFormat="1" ht="15.75" customHeight="1">
      <c r="A2" s="21" t="s">
        <v>1</v>
      </c>
      <c r="B2" s="729">
        <f>'1. key ratios'!B2</f>
        <v>45016</v>
      </c>
    </row>
    <row r="3" spans="1:6" s="21" customFormat="1" ht="15.75" customHeight="1"/>
    <row r="4" spans="1:6">
      <c r="A4" s="6" t="s">
        <v>902</v>
      </c>
      <c r="B4" s="30" t="s">
        <v>115</v>
      </c>
    </row>
    <row r="5" spans="1:6">
      <c r="A5" s="85" t="s">
        <v>2</v>
      </c>
      <c r="B5" s="86"/>
      <c r="C5" s="87" t="s">
        <v>6</v>
      </c>
    </row>
    <row r="6" spans="1:6">
      <c r="A6" s="88">
        <v>1</v>
      </c>
      <c r="B6" s="50" t="s">
        <v>903</v>
      </c>
      <c r="C6" s="168">
        <f>SUM(C7:C11)</f>
        <v>69638376.185100004</v>
      </c>
    </row>
    <row r="7" spans="1:6">
      <c r="A7" s="88">
        <v>2</v>
      </c>
      <c r="B7" s="47" t="s">
        <v>904</v>
      </c>
      <c r="C7" s="169">
        <v>50000000</v>
      </c>
    </row>
    <row r="8" spans="1:6">
      <c r="A8" s="88">
        <v>3</v>
      </c>
      <c r="B8" s="41" t="s">
        <v>905</v>
      </c>
      <c r="C8" s="169"/>
    </row>
    <row r="9" spans="1:6">
      <c r="A9" s="88">
        <v>4</v>
      </c>
      <c r="B9" s="41" t="s">
        <v>906</v>
      </c>
      <c r="C9" s="169"/>
    </row>
    <row r="10" spans="1:6">
      <c r="A10" s="88">
        <v>5</v>
      </c>
      <c r="B10" s="41" t="s">
        <v>907</v>
      </c>
      <c r="C10" s="169"/>
    </row>
    <row r="11" spans="1:6">
      <c r="A11" s="88">
        <v>6</v>
      </c>
      <c r="B11" s="48" t="s">
        <v>908</v>
      </c>
      <c r="C11" s="169">
        <v>19638376.1851</v>
      </c>
    </row>
    <row r="12" spans="1:6" s="5" customFormat="1">
      <c r="A12" s="88">
        <v>7</v>
      </c>
      <c r="B12" s="50" t="s">
        <v>909</v>
      </c>
      <c r="C12" s="170">
        <f>SUM(C13:C28)</f>
        <v>936925.35</v>
      </c>
    </row>
    <row r="13" spans="1:6" s="5" customFormat="1">
      <c r="A13" s="88">
        <v>8</v>
      </c>
      <c r="B13" s="49" t="s">
        <v>910</v>
      </c>
      <c r="C13" s="171"/>
    </row>
    <row r="14" spans="1:6" s="5" customFormat="1" ht="25.5">
      <c r="A14" s="88">
        <v>9</v>
      </c>
      <c r="B14" s="42" t="s">
        <v>911</v>
      </c>
      <c r="C14" s="171"/>
    </row>
    <row r="15" spans="1:6" s="5" customFormat="1">
      <c r="A15" s="88">
        <v>10</v>
      </c>
      <c r="B15" s="43" t="s">
        <v>66</v>
      </c>
      <c r="C15" s="728">
        <v>936925.35</v>
      </c>
    </row>
    <row r="16" spans="1:6" s="5" customFormat="1">
      <c r="A16" s="88">
        <v>11</v>
      </c>
      <c r="B16" s="44" t="s">
        <v>912</v>
      </c>
      <c r="C16" s="171"/>
    </row>
    <row r="17" spans="1:3" s="5" customFormat="1">
      <c r="A17" s="88">
        <v>12</v>
      </c>
      <c r="B17" s="43" t="s">
        <v>913</v>
      </c>
      <c r="C17" s="171"/>
    </row>
    <row r="18" spans="1:3" s="5" customFormat="1">
      <c r="A18" s="88">
        <v>13</v>
      </c>
      <c r="B18" s="43" t="s">
        <v>914</v>
      </c>
      <c r="C18" s="171"/>
    </row>
    <row r="19" spans="1:3" s="5" customFormat="1">
      <c r="A19" s="88">
        <v>14</v>
      </c>
      <c r="B19" s="43" t="s">
        <v>915</v>
      </c>
      <c r="C19" s="171"/>
    </row>
    <row r="20" spans="1:3" s="5" customFormat="1" ht="25.5">
      <c r="A20" s="88">
        <v>15</v>
      </c>
      <c r="B20" s="43" t="s">
        <v>916</v>
      </c>
      <c r="C20" s="171"/>
    </row>
    <row r="21" spans="1:3" s="5" customFormat="1" ht="25.5">
      <c r="A21" s="88">
        <v>16</v>
      </c>
      <c r="B21" s="42" t="s">
        <v>917</v>
      </c>
      <c r="C21" s="171"/>
    </row>
    <row r="22" spans="1:3" s="5" customFormat="1">
      <c r="A22" s="88">
        <v>17</v>
      </c>
      <c r="B22" s="89" t="s">
        <v>918</v>
      </c>
      <c r="C22" s="171"/>
    </row>
    <row r="23" spans="1:3" s="5" customFormat="1">
      <c r="A23" s="88">
        <v>18</v>
      </c>
      <c r="B23" s="614" t="s">
        <v>919</v>
      </c>
      <c r="C23" s="421"/>
    </row>
    <row r="24" spans="1:3" s="5" customFormat="1" ht="25.5">
      <c r="A24" s="88">
        <v>19</v>
      </c>
      <c r="B24" s="42" t="s">
        <v>920</v>
      </c>
      <c r="C24" s="171"/>
    </row>
    <row r="25" spans="1:3" s="5" customFormat="1" ht="25.5">
      <c r="A25" s="88">
        <v>20</v>
      </c>
      <c r="B25" s="42" t="s">
        <v>921</v>
      </c>
      <c r="C25" s="171"/>
    </row>
    <row r="26" spans="1:3" s="5" customFormat="1" ht="25.5">
      <c r="A26" s="88">
        <v>21</v>
      </c>
      <c r="B26" s="45" t="s">
        <v>922</v>
      </c>
      <c r="C26" s="171"/>
    </row>
    <row r="27" spans="1:3" s="5" customFormat="1">
      <c r="A27" s="88">
        <v>22</v>
      </c>
      <c r="B27" s="45" t="s">
        <v>923</v>
      </c>
      <c r="C27" s="171"/>
    </row>
    <row r="28" spans="1:3" s="5" customFormat="1" ht="25.5">
      <c r="A28" s="88">
        <v>23</v>
      </c>
      <c r="B28" s="45" t="s">
        <v>924</v>
      </c>
      <c r="C28" s="171"/>
    </row>
    <row r="29" spans="1:3" s="5" customFormat="1">
      <c r="A29" s="88">
        <v>24</v>
      </c>
      <c r="B29" s="51" t="s">
        <v>113</v>
      </c>
      <c r="C29" s="170">
        <f>C6-C12</f>
        <v>68701450.83510001</v>
      </c>
    </row>
    <row r="30" spans="1:3" s="5" customFormat="1">
      <c r="A30" s="90"/>
      <c r="B30" s="46"/>
      <c r="C30" s="171"/>
    </row>
    <row r="31" spans="1:3" s="5" customFormat="1">
      <c r="A31" s="90">
        <v>25</v>
      </c>
      <c r="B31" s="51" t="s">
        <v>925</v>
      </c>
      <c r="C31" s="170">
        <f>C32+C35</f>
        <v>0</v>
      </c>
    </row>
    <row r="32" spans="1:3" s="5" customFormat="1">
      <c r="A32" s="90">
        <v>26</v>
      </c>
      <c r="B32" s="41" t="s">
        <v>926</v>
      </c>
      <c r="C32" s="172">
        <f>C33+C34</f>
        <v>0</v>
      </c>
    </row>
    <row r="33" spans="1:3" s="5" customFormat="1">
      <c r="A33" s="90">
        <v>27</v>
      </c>
      <c r="B33" s="119" t="s">
        <v>927</v>
      </c>
      <c r="C33" s="171"/>
    </row>
    <row r="34" spans="1:3" s="5" customFormat="1">
      <c r="A34" s="90">
        <v>28</v>
      </c>
      <c r="B34" s="119" t="s">
        <v>928</v>
      </c>
      <c r="C34" s="171"/>
    </row>
    <row r="35" spans="1:3" s="5" customFormat="1">
      <c r="A35" s="90">
        <v>29</v>
      </c>
      <c r="B35" s="41" t="s">
        <v>929</v>
      </c>
      <c r="C35" s="171"/>
    </row>
    <row r="36" spans="1:3" s="5" customFormat="1">
      <c r="A36" s="90">
        <v>30</v>
      </c>
      <c r="B36" s="51" t="s">
        <v>930</v>
      </c>
      <c r="C36" s="170">
        <f>SUM(C37:C41)</f>
        <v>0</v>
      </c>
    </row>
    <row r="37" spans="1:3" s="5" customFormat="1">
      <c r="A37" s="90">
        <v>31</v>
      </c>
      <c r="B37" s="42" t="s">
        <v>931</v>
      </c>
      <c r="C37" s="171"/>
    </row>
    <row r="38" spans="1:3" s="5" customFormat="1">
      <c r="A38" s="90">
        <v>32</v>
      </c>
      <c r="B38" s="43" t="s">
        <v>932</v>
      </c>
      <c r="C38" s="171"/>
    </row>
    <row r="39" spans="1:3" s="5" customFormat="1" ht="25.5">
      <c r="A39" s="90">
        <v>33</v>
      </c>
      <c r="B39" s="42" t="s">
        <v>933</v>
      </c>
      <c r="C39" s="171"/>
    </row>
    <row r="40" spans="1:3" s="5" customFormat="1" ht="25.5">
      <c r="A40" s="90">
        <v>34</v>
      </c>
      <c r="B40" s="42" t="s">
        <v>921</v>
      </c>
      <c r="C40" s="171"/>
    </row>
    <row r="41" spans="1:3" s="5" customFormat="1" ht="25.5">
      <c r="A41" s="90">
        <v>35</v>
      </c>
      <c r="B41" s="45" t="s">
        <v>934</v>
      </c>
      <c r="C41" s="171"/>
    </row>
    <row r="42" spans="1:3" s="5" customFormat="1">
      <c r="A42" s="90">
        <v>36</v>
      </c>
      <c r="B42" s="51" t="s">
        <v>935</v>
      </c>
      <c r="C42" s="170">
        <f>C31-C36</f>
        <v>0</v>
      </c>
    </row>
    <row r="43" spans="1:3" s="5" customFormat="1">
      <c r="A43" s="90"/>
      <c r="B43" s="46"/>
      <c r="C43" s="171"/>
    </row>
    <row r="44" spans="1:3" s="5" customFormat="1">
      <c r="A44" s="90">
        <v>37</v>
      </c>
      <c r="B44" s="52" t="s">
        <v>936</v>
      </c>
      <c r="C44" s="170">
        <f>SUM(C45:C47)</f>
        <v>0</v>
      </c>
    </row>
    <row r="45" spans="1:3" s="5" customFormat="1">
      <c r="A45" s="90">
        <v>38</v>
      </c>
      <c r="B45" s="41" t="s">
        <v>937</v>
      </c>
      <c r="C45" s="171"/>
    </row>
    <row r="46" spans="1:3" s="5" customFormat="1">
      <c r="A46" s="90">
        <v>39</v>
      </c>
      <c r="B46" s="41" t="s">
        <v>938</v>
      </c>
      <c r="C46" s="171"/>
    </row>
    <row r="47" spans="1:3" s="5" customFormat="1">
      <c r="A47" s="90">
        <v>40</v>
      </c>
      <c r="B47" s="615" t="s">
        <v>939</v>
      </c>
      <c r="C47" s="171"/>
    </row>
    <row r="48" spans="1:3" s="5" customFormat="1">
      <c r="A48" s="90">
        <v>41</v>
      </c>
      <c r="B48" s="52" t="s">
        <v>940</v>
      </c>
      <c r="C48" s="170">
        <f>SUM(C49:C52)</f>
        <v>0</v>
      </c>
    </row>
    <row r="49" spans="1:3" s="5" customFormat="1">
      <c r="A49" s="90">
        <v>42</v>
      </c>
      <c r="B49" s="42" t="s">
        <v>941</v>
      </c>
      <c r="C49" s="171"/>
    </row>
    <row r="50" spans="1:3" s="5" customFormat="1">
      <c r="A50" s="90">
        <v>43</v>
      </c>
      <c r="B50" s="43" t="s">
        <v>942</v>
      </c>
      <c r="C50" s="171"/>
    </row>
    <row r="51" spans="1:3" s="5" customFormat="1" ht="25.5">
      <c r="A51" s="90">
        <v>44</v>
      </c>
      <c r="B51" s="42" t="s">
        <v>943</v>
      </c>
      <c r="C51" s="171"/>
    </row>
    <row r="52" spans="1:3" s="5" customFormat="1" ht="25.5">
      <c r="A52" s="90">
        <v>45</v>
      </c>
      <c r="B52" s="42" t="s">
        <v>921</v>
      </c>
      <c r="C52" s="171"/>
    </row>
    <row r="53" spans="1:3" s="5" customFormat="1">
      <c r="A53" s="90">
        <v>46</v>
      </c>
      <c r="B53" s="91" t="s">
        <v>944</v>
      </c>
      <c r="C53" s="173">
        <f>C44-C48</f>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pageSetup paperSize="9" orientation="portrait" horizontalDpi="300" verticalDpi="300" r:id="rId1"/>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G20" sqref="G20"/>
    </sheetView>
  </sheetViews>
  <sheetFormatPr defaultColWidth="9.140625" defaultRowHeight="12.75"/>
  <cols>
    <col min="1" max="1" width="10.85546875" style="236" bestFit="1" customWidth="1"/>
    <col min="2" max="2" width="59" style="236" customWidth="1"/>
    <col min="3" max="3" width="16.7109375" style="236" bestFit="1" customWidth="1"/>
    <col min="4" max="4" width="22.140625" style="236" customWidth="1"/>
    <col min="5" max="5" width="9.140625" style="236" customWidth="1"/>
    <col min="6" max="16384" width="9.140625" style="236"/>
  </cols>
  <sheetData>
    <row r="1" spans="1:4" ht="15">
      <c r="A1" s="18" t="s">
        <v>0</v>
      </c>
      <c r="B1" s="17" t="str">
        <f>Info!C2</f>
        <v>სს "ზირაათ ბანკი საქართველო"</v>
      </c>
    </row>
    <row r="2" spans="1:4" s="21" customFormat="1" ht="15.75" customHeight="1">
      <c r="A2" s="21" t="s">
        <v>1</v>
      </c>
      <c r="B2" s="358">
        <f>'1. key ratios'!B2</f>
        <v>45016</v>
      </c>
    </row>
    <row r="3" spans="1:4" s="21" customFormat="1" ht="15.75" customHeight="1"/>
    <row r="4" spans="1:4">
      <c r="A4" s="237" t="s">
        <v>851</v>
      </c>
      <c r="B4" s="270" t="s">
        <v>168</v>
      </c>
    </row>
    <row r="5" spans="1:4" s="271" customFormat="1">
      <c r="A5" s="829" t="s">
        <v>852</v>
      </c>
      <c r="B5" s="830"/>
      <c r="C5" s="260" t="s">
        <v>853</v>
      </c>
      <c r="D5" s="261" t="s">
        <v>854</v>
      </c>
    </row>
    <row r="6" spans="1:4" s="272" customFormat="1">
      <c r="A6" s="262">
        <v>1</v>
      </c>
      <c r="B6" s="263" t="s">
        <v>855</v>
      </c>
      <c r="C6" s="263"/>
      <c r="D6" s="264"/>
    </row>
    <row r="7" spans="1:4" s="272" customFormat="1">
      <c r="A7" s="265" t="s">
        <v>856</v>
      </c>
      <c r="B7" s="266" t="s">
        <v>857</v>
      </c>
      <c r="C7" s="316">
        <v>4.4999999999999998E-2</v>
      </c>
      <c r="D7" s="730">
        <f>C7*'5. RWA'!$C$13</f>
        <v>8768925.9594837911</v>
      </c>
    </row>
    <row r="8" spans="1:4" s="272" customFormat="1">
      <c r="A8" s="265" t="s">
        <v>858</v>
      </c>
      <c r="B8" s="266" t="s">
        <v>859</v>
      </c>
      <c r="C8" s="317">
        <v>0.06</v>
      </c>
      <c r="D8" s="730">
        <f>C8*'5. RWA'!$C$13</f>
        <v>11691901.279311722</v>
      </c>
    </row>
    <row r="9" spans="1:4" s="272" customFormat="1">
      <c r="A9" s="265" t="s">
        <v>860</v>
      </c>
      <c r="B9" s="266" t="s">
        <v>861</v>
      </c>
      <c r="C9" s="317">
        <v>0.08</v>
      </c>
      <c r="D9" s="730">
        <f>C9*'5. RWA'!$C$13</f>
        <v>15589201.705748964</v>
      </c>
    </row>
    <row r="10" spans="1:4" s="272" customFormat="1">
      <c r="A10" s="262" t="s">
        <v>480</v>
      </c>
      <c r="B10" s="263" t="s">
        <v>862</v>
      </c>
      <c r="C10" s="318"/>
      <c r="D10" s="313"/>
    </row>
    <row r="11" spans="1:4" s="273" customFormat="1">
      <c r="A11" s="267" t="s">
        <v>863</v>
      </c>
      <c r="B11" s="268" t="s">
        <v>864</v>
      </c>
      <c r="C11" s="319">
        <v>0</v>
      </c>
      <c r="D11" s="314">
        <f>C11*'5. RWA'!$C$13</f>
        <v>0</v>
      </c>
    </row>
    <row r="12" spans="1:4" s="273" customFormat="1">
      <c r="A12" s="267" t="s">
        <v>865</v>
      </c>
      <c r="B12" s="268" t="s">
        <v>866</v>
      </c>
      <c r="C12" s="319">
        <v>0</v>
      </c>
      <c r="D12" s="314">
        <f>C12*'5. RWA'!$C$13</f>
        <v>0</v>
      </c>
    </row>
    <row r="13" spans="1:4" s="273" customFormat="1">
      <c r="A13" s="267" t="s">
        <v>867</v>
      </c>
      <c r="B13" s="268" t="s">
        <v>868</v>
      </c>
      <c r="C13" s="319"/>
      <c r="D13" s="314">
        <f>C13*'5. RWA'!$C$13</f>
        <v>0</v>
      </c>
    </row>
    <row r="14" spans="1:4" s="272" customFormat="1">
      <c r="A14" s="262" t="s">
        <v>483</v>
      </c>
      <c r="B14" s="263" t="s">
        <v>869</v>
      </c>
      <c r="C14" s="320"/>
      <c r="D14" s="313"/>
    </row>
    <row r="15" spans="1:4" s="272" customFormat="1">
      <c r="A15" s="283" t="s">
        <v>870</v>
      </c>
      <c r="B15" s="268" t="s">
        <v>871</v>
      </c>
      <c r="C15" s="319">
        <v>4.5814892204287999E-2</v>
      </c>
      <c r="D15" s="730">
        <f>C15*'5. RWA'!$C$13</f>
        <v>8927719.9462473914</v>
      </c>
    </row>
    <row r="16" spans="1:4" s="272" customFormat="1">
      <c r="A16" s="283" t="s">
        <v>872</v>
      </c>
      <c r="B16" s="268" t="s">
        <v>873</v>
      </c>
      <c r="C16" s="319">
        <v>5.8077935147601262E-2</v>
      </c>
      <c r="D16" s="730">
        <f>C16*'5. RWA'!$C$13</f>
        <v>11317358.070867041</v>
      </c>
    </row>
    <row r="17" spans="1:6" s="272" customFormat="1">
      <c r="A17" s="283" t="s">
        <v>874</v>
      </c>
      <c r="B17" s="268" t="s">
        <v>875</v>
      </c>
      <c r="C17" s="319">
        <v>7.4213517967750303E-2</v>
      </c>
      <c r="D17" s="730">
        <f>C17*'5. RWA'!$C$13</f>
        <v>14461618.761156054</v>
      </c>
    </row>
    <row r="18" spans="1:6" s="271" customFormat="1">
      <c r="A18" s="831" t="s">
        <v>876</v>
      </c>
      <c r="B18" s="832"/>
      <c r="C18" s="321" t="s">
        <v>853</v>
      </c>
      <c r="D18" s="315" t="s">
        <v>854</v>
      </c>
    </row>
    <row r="19" spans="1:6" s="272" customFormat="1">
      <c r="A19" s="269">
        <v>4</v>
      </c>
      <c r="B19" s="268" t="s">
        <v>113</v>
      </c>
      <c r="C19" s="319">
        <f>C7+C11+C12+C13+C15</f>
        <v>9.0814892204287997E-2</v>
      </c>
      <c r="D19" s="730">
        <f>C19*'5. RWA'!$C$13</f>
        <v>17696645.905731183</v>
      </c>
    </row>
    <row r="20" spans="1:6" s="272" customFormat="1">
      <c r="A20" s="269">
        <v>5</v>
      </c>
      <c r="B20" s="268" t="s">
        <v>114</v>
      </c>
      <c r="C20" s="319">
        <f>C8+C11+C12+C13+C16</f>
        <v>0.11807793514760126</v>
      </c>
      <c r="D20" s="730">
        <f>C20*'5. RWA'!$C$13</f>
        <v>23009259.350178763</v>
      </c>
    </row>
    <row r="21" spans="1:6" s="272" customFormat="1">
      <c r="A21" s="274" t="s">
        <v>492</v>
      </c>
      <c r="B21" s="275" t="s">
        <v>115</v>
      </c>
      <c r="C21" s="322">
        <f>C9+C11+C12+C13+C17</f>
        <v>0.15421351796775029</v>
      </c>
      <c r="D21" s="731">
        <f>C21*'5. RWA'!$C$13</f>
        <v>30050820.466905016</v>
      </c>
    </row>
    <row r="22" spans="1:6">
      <c r="F22" s="237"/>
    </row>
    <row r="23" spans="1:6" ht="63.75">
      <c r="B23" s="23"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36" activePane="bottomRight" state="frozen"/>
      <selection pane="topRight" activeCell="B1" sqref="B1"/>
      <selection pane="bottomLeft" activeCell="A5" sqref="A5"/>
      <selection pane="bottomRight" activeCell="C6" sqref="C6:C68"/>
    </sheetView>
  </sheetViews>
  <sheetFormatPr defaultRowHeight="15.75"/>
  <cols>
    <col min="1" max="1" width="10.7109375" style="39" customWidth="1"/>
    <col min="2" max="2" width="91.85546875" style="39" customWidth="1"/>
    <col min="3" max="3" width="53.140625" style="39" customWidth="1"/>
    <col min="4" max="4" width="32.28515625" style="39" customWidth="1"/>
    <col min="5" max="5" width="9.42578125" customWidth="1"/>
  </cols>
  <sheetData>
    <row r="1" spans="1:6">
      <c r="A1" s="18" t="s">
        <v>0</v>
      </c>
      <c r="B1" s="20" t="str">
        <f>Info!C2</f>
        <v>სს "ზირაათ ბანკი საქართველო"</v>
      </c>
      <c r="E1" s="3"/>
      <c r="F1" s="3"/>
    </row>
    <row r="2" spans="1:6" s="21" customFormat="1" ht="15">
      <c r="A2" s="21" t="s">
        <v>1</v>
      </c>
      <c r="B2" s="729">
        <f>'1. key ratios'!B2</f>
        <v>45016</v>
      </c>
    </row>
    <row r="3" spans="1:6" s="21" customFormat="1" ht="15">
      <c r="A3" s="26"/>
    </row>
    <row r="4" spans="1:6" s="21" customFormat="1" thickBot="1">
      <c r="A4" s="21" t="s">
        <v>946</v>
      </c>
      <c r="B4" s="143" t="s">
        <v>169</v>
      </c>
      <c r="D4" s="144" t="s">
        <v>759</v>
      </c>
    </row>
    <row r="5" spans="1:6" ht="26.25" thickBot="1">
      <c r="A5" s="766" t="s">
        <v>2</v>
      </c>
      <c r="B5" s="767" t="s">
        <v>760</v>
      </c>
      <c r="C5" s="768" t="s">
        <v>947</v>
      </c>
      <c r="D5" s="769" t="s">
        <v>948</v>
      </c>
    </row>
    <row r="6" spans="1:6">
      <c r="A6" s="763">
        <v>1</v>
      </c>
      <c r="B6" s="764" t="s">
        <v>51</v>
      </c>
      <c r="C6" s="752">
        <f>SUM(C7:C9)</f>
        <v>83374126.088599995</v>
      </c>
      <c r="D6" s="765"/>
      <c r="E6" s="8"/>
    </row>
    <row r="7" spans="1:6">
      <c r="A7" s="467">
        <v>1.1000000000000001</v>
      </c>
      <c r="B7" s="425" t="s">
        <v>52</v>
      </c>
      <c r="C7" s="749">
        <f>'2. SOFP'!E8</f>
        <v>7715642.5411999999</v>
      </c>
      <c r="D7" s="92"/>
      <c r="E7" s="8"/>
      <c r="F7" s="726"/>
    </row>
    <row r="8" spans="1:6">
      <c r="A8" s="467">
        <v>1.2</v>
      </c>
      <c r="B8" s="425" t="s">
        <v>53</v>
      </c>
      <c r="C8" s="749">
        <f>'2. SOFP'!E9</f>
        <v>57871289.029699996</v>
      </c>
      <c r="D8" s="92"/>
      <c r="E8" s="8"/>
      <c r="F8" s="726"/>
    </row>
    <row r="9" spans="1:6">
      <c r="A9" s="467">
        <v>1.3</v>
      </c>
      <c r="B9" s="425" t="s">
        <v>54</v>
      </c>
      <c r="C9" s="749">
        <f>'2. SOFP'!E10</f>
        <v>17787194.517700002</v>
      </c>
      <c r="D9" s="92"/>
      <c r="E9" s="8"/>
      <c r="F9" s="726"/>
    </row>
    <row r="10" spans="1:6">
      <c r="A10" s="467">
        <v>2</v>
      </c>
      <c r="B10" s="426" t="s">
        <v>10</v>
      </c>
      <c r="C10" s="749">
        <f>'2. SOFP'!E11</f>
        <v>0</v>
      </c>
      <c r="D10" s="92"/>
      <c r="E10" s="8"/>
      <c r="F10" s="726"/>
    </row>
    <row r="11" spans="1:6">
      <c r="A11" s="467">
        <v>2.1</v>
      </c>
      <c r="B11" s="427" t="s">
        <v>55</v>
      </c>
      <c r="C11" s="749">
        <f>'2. SOFP'!E12</f>
        <v>0</v>
      </c>
      <c r="D11" s="93"/>
      <c r="E11" s="9"/>
      <c r="F11" s="726"/>
    </row>
    <row r="12" spans="1:6" ht="23.45" customHeight="1">
      <c r="A12" s="467">
        <v>3</v>
      </c>
      <c r="B12" s="428" t="s">
        <v>56</v>
      </c>
      <c r="C12" s="749">
        <f>'2. SOFP'!E13</f>
        <v>0</v>
      </c>
      <c r="D12" s="93"/>
      <c r="E12" s="9"/>
      <c r="F12" s="726"/>
    </row>
    <row r="13" spans="1:6" ht="23.1" customHeight="1">
      <c r="A13" s="467">
        <v>4</v>
      </c>
      <c r="B13" s="429" t="s">
        <v>57</v>
      </c>
      <c r="C13" s="749">
        <f>'2. SOFP'!E14</f>
        <v>0</v>
      </c>
      <c r="D13" s="93"/>
      <c r="E13" s="9"/>
      <c r="F13" s="726"/>
    </row>
    <row r="14" spans="1:6">
      <c r="A14" s="467">
        <v>5</v>
      </c>
      <c r="B14" s="429" t="s">
        <v>13</v>
      </c>
      <c r="C14" s="750">
        <f>SUM(C15:C17)</f>
        <v>0</v>
      </c>
      <c r="D14" s="93"/>
      <c r="E14" s="9"/>
      <c r="F14" s="726"/>
    </row>
    <row r="15" spans="1:6">
      <c r="A15" s="467">
        <v>5.0999999999999996</v>
      </c>
      <c r="B15" s="430" t="s">
        <v>58</v>
      </c>
      <c r="C15" s="749">
        <f>'2. SOFP'!E16</f>
        <v>0</v>
      </c>
      <c r="D15" s="93"/>
      <c r="E15" s="8"/>
      <c r="F15" s="726"/>
    </row>
    <row r="16" spans="1:6">
      <c r="A16" s="467">
        <v>5.2</v>
      </c>
      <c r="B16" s="430" t="s">
        <v>59</v>
      </c>
      <c r="C16" s="749">
        <f>'2. SOFP'!E17</f>
        <v>0</v>
      </c>
      <c r="D16" s="92"/>
      <c r="E16" s="8"/>
      <c r="F16" s="726"/>
    </row>
    <row r="17" spans="1:6">
      <c r="A17" s="467">
        <v>5.3</v>
      </c>
      <c r="B17" s="430" t="s">
        <v>60</v>
      </c>
      <c r="C17" s="749">
        <f>'2. SOFP'!E18</f>
        <v>0</v>
      </c>
      <c r="D17" s="92"/>
      <c r="E17" s="8"/>
      <c r="F17" s="726"/>
    </row>
    <row r="18" spans="1:6">
      <c r="A18" s="467">
        <v>6</v>
      </c>
      <c r="B18" s="428" t="s">
        <v>14</v>
      </c>
      <c r="C18" s="751">
        <f>SUM(C19:C20)</f>
        <v>104321028.0342</v>
      </c>
      <c r="D18" s="92"/>
      <c r="E18" s="8"/>
      <c r="F18" s="726"/>
    </row>
    <row r="19" spans="1:6">
      <c r="A19" s="467">
        <v>6.1</v>
      </c>
      <c r="B19" s="430" t="s">
        <v>59</v>
      </c>
      <c r="C19" s="749">
        <f>'2. SOFP'!E20</f>
        <v>1566932</v>
      </c>
      <c r="D19" s="92"/>
      <c r="E19" s="8"/>
      <c r="F19" s="726"/>
    </row>
    <row r="20" spans="1:6">
      <c r="A20" s="467">
        <v>6.2</v>
      </c>
      <c r="B20" s="430" t="s">
        <v>60</v>
      </c>
      <c r="C20" s="749">
        <f>'2. SOFP'!E21</f>
        <v>102754096.0342</v>
      </c>
      <c r="D20" s="92"/>
      <c r="E20" s="8"/>
      <c r="F20" s="726"/>
    </row>
    <row r="21" spans="1:6">
      <c r="A21" s="467">
        <v>7</v>
      </c>
      <c r="B21" s="431" t="s">
        <v>61</v>
      </c>
      <c r="C21" s="749">
        <f>'2. SOFP'!E22</f>
        <v>0</v>
      </c>
      <c r="D21" s="92"/>
      <c r="E21" s="8"/>
      <c r="F21" s="726"/>
    </row>
    <row r="22" spans="1:6">
      <c r="A22" s="467">
        <v>8</v>
      </c>
      <c r="B22" s="432" t="s">
        <v>62</v>
      </c>
      <c r="C22" s="749">
        <f>'2. SOFP'!E23</f>
        <v>0</v>
      </c>
      <c r="D22" s="92"/>
      <c r="E22" s="8"/>
      <c r="F22" s="726"/>
    </row>
    <row r="23" spans="1:6">
      <c r="A23" s="467">
        <v>9</v>
      </c>
      <c r="B23" s="429" t="s">
        <v>63</v>
      </c>
      <c r="C23" s="751">
        <f>SUM(C24:C25)</f>
        <v>5414433.5700000003</v>
      </c>
      <c r="D23" s="492"/>
      <c r="E23" s="8"/>
      <c r="F23" s="726"/>
    </row>
    <row r="24" spans="1:6">
      <c r="A24" s="467">
        <v>9.1</v>
      </c>
      <c r="B24" s="433" t="s">
        <v>64</v>
      </c>
      <c r="C24" s="749">
        <f>'2. SOFP'!E25</f>
        <v>5414433.5700000003</v>
      </c>
      <c r="D24" s="94"/>
      <c r="E24" s="8"/>
      <c r="F24" s="726"/>
    </row>
    <row r="25" spans="1:6">
      <c r="A25" s="467">
        <v>9.1999999999999993</v>
      </c>
      <c r="B25" s="433" t="s">
        <v>65</v>
      </c>
      <c r="C25" s="749">
        <f>'2. SOFP'!E26</f>
        <v>0</v>
      </c>
      <c r="D25" s="491"/>
      <c r="E25" s="7"/>
      <c r="F25" s="726"/>
    </row>
    <row r="26" spans="1:6">
      <c r="A26" s="467">
        <v>10</v>
      </c>
      <c r="B26" s="429" t="s">
        <v>66</v>
      </c>
      <c r="C26" s="752">
        <f>SUM(C27:C28)</f>
        <v>936925.35</v>
      </c>
      <c r="D26" s="612" t="s">
        <v>949</v>
      </c>
      <c r="E26" s="8"/>
      <c r="F26" s="726"/>
    </row>
    <row r="27" spans="1:6">
      <c r="A27" s="467">
        <v>10.1</v>
      </c>
      <c r="B27" s="433" t="s">
        <v>67</v>
      </c>
      <c r="C27" s="749">
        <f>'2. SOFP'!E28</f>
        <v>0</v>
      </c>
      <c r="D27" s="92"/>
      <c r="E27" s="8"/>
      <c r="F27" s="726"/>
    </row>
    <row r="28" spans="1:6">
      <c r="A28" s="467">
        <v>10.199999999999999</v>
      </c>
      <c r="B28" s="433" t="s">
        <v>68</v>
      </c>
      <c r="C28" s="749">
        <f>'2. SOFP'!E29</f>
        <v>936925.35</v>
      </c>
      <c r="D28" s="92"/>
      <c r="E28" s="8"/>
      <c r="F28" s="726"/>
    </row>
    <row r="29" spans="1:6">
      <c r="A29" s="467">
        <v>11</v>
      </c>
      <c r="B29" s="429" t="s">
        <v>69</v>
      </c>
      <c r="C29" s="751">
        <f>SUM(C30:C31)</f>
        <v>141141</v>
      </c>
      <c r="D29" s="92"/>
      <c r="E29" s="8"/>
      <c r="F29" s="726"/>
    </row>
    <row r="30" spans="1:6">
      <c r="A30" s="467">
        <v>11.1</v>
      </c>
      <c r="B30" s="433" t="s">
        <v>70</v>
      </c>
      <c r="C30" s="749">
        <f>'2. SOFP'!E31</f>
        <v>141141</v>
      </c>
      <c r="D30" s="92"/>
      <c r="E30" s="8"/>
      <c r="F30" s="726"/>
    </row>
    <row r="31" spans="1:6">
      <c r="A31" s="467">
        <v>11.2</v>
      </c>
      <c r="B31" s="433" t="s">
        <v>71</v>
      </c>
      <c r="C31" s="749">
        <f>'2. SOFP'!E32</f>
        <v>0</v>
      </c>
      <c r="D31" s="92"/>
      <c r="E31" s="8"/>
      <c r="F31" s="726"/>
    </row>
    <row r="32" spans="1:6">
      <c r="A32" s="467">
        <v>13</v>
      </c>
      <c r="B32" s="429" t="s">
        <v>15</v>
      </c>
      <c r="C32" s="749">
        <f>'2. SOFP'!E33</f>
        <v>3693815.0318999998</v>
      </c>
      <c r="D32" s="92"/>
      <c r="E32" s="8"/>
      <c r="F32" s="726"/>
    </row>
    <row r="33" spans="1:6">
      <c r="A33" s="467">
        <v>13.1</v>
      </c>
      <c r="B33" s="434" t="s">
        <v>72</v>
      </c>
      <c r="C33" s="749">
        <f>'2. SOFP'!E34</f>
        <v>67640</v>
      </c>
      <c r="D33" s="92"/>
      <c r="E33" s="8"/>
      <c r="F33" s="726"/>
    </row>
    <row r="34" spans="1:6">
      <c r="A34" s="467">
        <v>13.2</v>
      </c>
      <c r="B34" s="434" t="s">
        <v>73</v>
      </c>
      <c r="C34" s="749">
        <f>'2. SOFP'!E35</f>
        <v>0</v>
      </c>
      <c r="D34" s="94"/>
      <c r="E34" s="8"/>
      <c r="F34" s="726"/>
    </row>
    <row r="35" spans="1:6">
      <c r="A35" s="467">
        <v>14</v>
      </c>
      <c r="B35" s="435" t="s">
        <v>74</v>
      </c>
      <c r="C35" s="753">
        <f>SUM(C6,C10,C12,C13,C14,C18,C21,C22,C23,C26,C29,C32)</f>
        <v>197881469.07469997</v>
      </c>
      <c r="D35" s="94"/>
      <c r="E35" s="8"/>
      <c r="F35" s="726"/>
    </row>
    <row r="36" spans="1:6">
      <c r="A36" s="467"/>
      <c r="B36" s="436" t="s">
        <v>75</v>
      </c>
      <c r="C36" s="749">
        <f>'2. SOFP'!E37</f>
        <v>0</v>
      </c>
      <c r="D36" s="95"/>
      <c r="E36" s="8"/>
      <c r="F36" s="726"/>
    </row>
    <row r="37" spans="1:6">
      <c r="A37" s="467">
        <v>15</v>
      </c>
      <c r="B37" s="437" t="s">
        <v>76</v>
      </c>
      <c r="C37" s="749">
        <f>'2. SOFP'!E38</f>
        <v>0</v>
      </c>
      <c r="D37" s="491"/>
      <c r="E37" s="7"/>
      <c r="F37" s="726"/>
    </row>
    <row r="38" spans="1:6">
      <c r="A38" s="467">
        <v>15.1</v>
      </c>
      <c r="B38" s="438" t="s">
        <v>55</v>
      </c>
      <c r="C38" s="749">
        <f>'2. SOFP'!E39</f>
        <v>0</v>
      </c>
      <c r="D38" s="92"/>
      <c r="E38" s="8"/>
      <c r="F38" s="726"/>
    </row>
    <row r="39" spans="1:6" ht="21">
      <c r="A39" s="467">
        <v>16</v>
      </c>
      <c r="B39" s="431" t="s">
        <v>77</v>
      </c>
      <c r="C39" s="749">
        <f>'2. SOFP'!E40</f>
        <v>0</v>
      </c>
      <c r="D39" s="92"/>
      <c r="E39" s="8"/>
      <c r="F39" s="726"/>
    </row>
    <row r="40" spans="1:6">
      <c r="A40" s="467">
        <v>17</v>
      </c>
      <c r="B40" s="431" t="s">
        <v>78</v>
      </c>
      <c r="C40" s="751">
        <f>SUM(C41:C44)</f>
        <v>123644406.41849999</v>
      </c>
      <c r="D40" s="92"/>
      <c r="E40" s="8"/>
      <c r="F40" s="726"/>
    </row>
    <row r="41" spans="1:6">
      <c r="A41" s="467">
        <v>17.100000000000001</v>
      </c>
      <c r="B41" s="439" t="s">
        <v>79</v>
      </c>
      <c r="C41" s="749">
        <f>'2. SOFP'!E42</f>
        <v>116381939.0253</v>
      </c>
      <c r="D41" s="92"/>
      <c r="E41" s="8"/>
      <c r="F41" s="726"/>
    </row>
    <row r="42" spans="1:6">
      <c r="A42" s="483">
        <v>17.2</v>
      </c>
      <c r="B42" s="484" t="s">
        <v>80</v>
      </c>
      <c r="C42" s="749">
        <f>'2. SOFP'!E43</f>
        <v>6516660.7155999998</v>
      </c>
      <c r="D42" s="94"/>
      <c r="E42" s="8"/>
      <c r="F42" s="726"/>
    </row>
    <row r="43" spans="1:6">
      <c r="A43" s="467">
        <v>17.3</v>
      </c>
      <c r="B43" s="485" t="s">
        <v>81</v>
      </c>
      <c r="C43" s="749">
        <f>'2. SOFP'!E44</f>
        <v>0</v>
      </c>
      <c r="D43" s="757"/>
      <c r="E43" s="8"/>
      <c r="F43" s="726"/>
    </row>
    <row r="44" spans="1:6">
      <c r="A44" s="467">
        <v>17.399999999999999</v>
      </c>
      <c r="B44" s="485" t="s">
        <v>82</v>
      </c>
      <c r="C44" s="749">
        <f>'2. SOFP'!E45</f>
        <v>745806.67760000005</v>
      </c>
      <c r="D44" s="757"/>
      <c r="E44" s="8"/>
      <c r="F44" s="726"/>
    </row>
    <row r="45" spans="1:6">
      <c r="A45" s="467">
        <v>18</v>
      </c>
      <c r="B45" s="486" t="s">
        <v>83</v>
      </c>
      <c r="C45" s="749">
        <f>'2. SOFP'!E46</f>
        <v>44965.56</v>
      </c>
      <c r="D45" s="757"/>
      <c r="E45" s="7"/>
      <c r="F45" s="726"/>
    </row>
    <row r="46" spans="1:6">
      <c r="A46" s="467">
        <v>19</v>
      </c>
      <c r="B46" s="486" t="s">
        <v>84</v>
      </c>
      <c r="C46" s="754">
        <f>SUM(C47:C48)</f>
        <v>547853.87569507502</v>
      </c>
      <c r="D46" s="758"/>
      <c r="F46" s="726"/>
    </row>
    <row r="47" spans="1:6">
      <c r="A47" s="467">
        <v>19.100000000000001</v>
      </c>
      <c r="B47" s="487" t="s">
        <v>85</v>
      </c>
      <c r="C47" s="749">
        <f>'2. SOFP'!E48</f>
        <v>477109</v>
      </c>
      <c r="D47" s="758"/>
      <c r="F47" s="726"/>
    </row>
    <row r="48" spans="1:6">
      <c r="A48" s="467">
        <v>19.2</v>
      </c>
      <c r="B48" s="487" t="s">
        <v>86</v>
      </c>
      <c r="C48" s="749">
        <f>'2. SOFP'!E49</f>
        <v>70744.87569507501</v>
      </c>
      <c r="D48" s="758"/>
      <c r="F48" s="726"/>
    </row>
    <row r="49" spans="1:6">
      <c r="A49" s="467">
        <v>20</v>
      </c>
      <c r="B49" s="444" t="s">
        <v>87</v>
      </c>
      <c r="C49" s="749">
        <f>'2. SOFP'!E50</f>
        <v>0</v>
      </c>
      <c r="D49" s="758"/>
      <c r="F49" s="726"/>
    </row>
    <row r="50" spans="1:6">
      <c r="A50" s="467">
        <v>21</v>
      </c>
      <c r="B50" s="445" t="s">
        <v>88</v>
      </c>
      <c r="C50" s="749">
        <f>'2. SOFP'!E51</f>
        <v>4005868.7682999996</v>
      </c>
      <c r="D50" s="758"/>
      <c r="F50" s="726"/>
    </row>
    <row r="51" spans="1:6">
      <c r="A51" s="467">
        <v>21.1</v>
      </c>
      <c r="B51" s="440" t="s">
        <v>89</v>
      </c>
      <c r="C51" s="749">
        <f>'2. SOFP'!E52</f>
        <v>0</v>
      </c>
      <c r="D51" s="758"/>
      <c r="F51" s="726"/>
    </row>
    <row r="52" spans="1:6">
      <c r="A52" s="467">
        <v>22</v>
      </c>
      <c r="B52" s="444" t="s">
        <v>90</v>
      </c>
      <c r="C52" s="754">
        <f>SUM(C37,C39,C40,C45,C46,C49,C50)</f>
        <v>128243094.62249507</v>
      </c>
      <c r="D52" s="758"/>
      <c r="F52" s="726"/>
    </row>
    <row r="53" spans="1:6">
      <c r="A53" s="467"/>
      <c r="B53" s="446" t="s">
        <v>91</v>
      </c>
      <c r="C53" s="749">
        <f>'2. SOFP'!E54</f>
        <v>0</v>
      </c>
      <c r="D53" s="758"/>
      <c r="F53" s="726"/>
    </row>
    <row r="54" spans="1:6">
      <c r="A54" s="467">
        <v>23</v>
      </c>
      <c r="B54" s="444" t="s">
        <v>92</v>
      </c>
      <c r="C54" s="749">
        <f>'2. SOFP'!E55</f>
        <v>50000000</v>
      </c>
      <c r="D54" s="756" t="s">
        <v>981</v>
      </c>
      <c r="F54" s="726"/>
    </row>
    <row r="55" spans="1:6">
      <c r="A55" s="467">
        <v>24</v>
      </c>
      <c r="B55" s="444" t="s">
        <v>93</v>
      </c>
      <c r="C55" s="749">
        <f>'2. SOFP'!E56</f>
        <v>0</v>
      </c>
      <c r="D55" s="758"/>
      <c r="F55" s="726"/>
    </row>
    <row r="56" spans="1:6">
      <c r="A56" s="467">
        <v>25</v>
      </c>
      <c r="B56" s="447" t="s">
        <v>94</v>
      </c>
      <c r="C56" s="749">
        <f>'2. SOFP'!E57</f>
        <v>0</v>
      </c>
      <c r="D56" s="758"/>
      <c r="F56" s="726"/>
    </row>
    <row r="57" spans="1:6">
      <c r="A57" s="467">
        <v>26</v>
      </c>
      <c r="B57" s="486" t="s">
        <v>95</v>
      </c>
      <c r="C57" s="749">
        <f>'2. SOFP'!E58</f>
        <v>0</v>
      </c>
      <c r="D57" s="758"/>
      <c r="F57" s="726"/>
    </row>
    <row r="58" spans="1:6">
      <c r="A58" s="467">
        <v>27</v>
      </c>
      <c r="B58" s="486" t="s">
        <v>96</v>
      </c>
      <c r="C58" s="755">
        <f>SUM(C59:C60)</f>
        <v>0</v>
      </c>
      <c r="D58" s="758"/>
      <c r="F58" s="726"/>
    </row>
    <row r="59" spans="1:6">
      <c r="A59" s="467">
        <v>27.1</v>
      </c>
      <c r="B59" s="488" t="s">
        <v>97</v>
      </c>
      <c r="C59" s="749">
        <f>'2. SOFP'!E60</f>
        <v>0</v>
      </c>
      <c r="D59" s="758"/>
      <c r="F59" s="726"/>
    </row>
    <row r="60" spans="1:6">
      <c r="A60" s="467">
        <v>27.2</v>
      </c>
      <c r="B60" s="485" t="s">
        <v>98</v>
      </c>
      <c r="C60" s="749">
        <f>'2. SOFP'!E61</f>
        <v>0</v>
      </c>
      <c r="D60" s="758"/>
      <c r="F60" s="726"/>
    </row>
    <row r="61" spans="1:6">
      <c r="A61" s="467">
        <v>28</v>
      </c>
      <c r="B61" s="445" t="s">
        <v>99</v>
      </c>
      <c r="C61" s="749">
        <f>'2. SOFP'!E62</f>
        <v>0</v>
      </c>
      <c r="D61" s="758"/>
      <c r="F61" s="726"/>
    </row>
    <row r="62" spans="1:6">
      <c r="A62" s="467">
        <v>29</v>
      </c>
      <c r="B62" s="486" t="s">
        <v>100</v>
      </c>
      <c r="C62" s="755">
        <f>SUM(C63:C65)</f>
        <v>0</v>
      </c>
      <c r="D62" s="758"/>
      <c r="F62" s="726"/>
    </row>
    <row r="63" spans="1:6">
      <c r="A63" s="467">
        <v>29.1</v>
      </c>
      <c r="B63" s="489" t="s">
        <v>101</v>
      </c>
      <c r="C63" s="749">
        <f>'2. SOFP'!E64</f>
        <v>0</v>
      </c>
      <c r="D63" s="758"/>
      <c r="F63" s="726"/>
    </row>
    <row r="64" spans="1:6" ht="24" customHeight="1">
      <c r="A64" s="467">
        <v>29.2</v>
      </c>
      <c r="B64" s="488" t="s">
        <v>102</v>
      </c>
      <c r="C64" s="749">
        <f>'2. SOFP'!E65</f>
        <v>0</v>
      </c>
      <c r="D64" s="758"/>
      <c r="F64" s="726"/>
    </row>
    <row r="65" spans="1:6" ht="21.95" customHeight="1">
      <c r="A65" s="467">
        <v>29.3</v>
      </c>
      <c r="B65" s="490" t="s">
        <v>103</v>
      </c>
      <c r="C65" s="749">
        <f>'2. SOFP'!E66</f>
        <v>0</v>
      </c>
      <c r="D65" s="758"/>
      <c r="F65" s="726"/>
    </row>
    <row r="66" spans="1:6">
      <c r="A66" s="467">
        <v>30</v>
      </c>
      <c r="B66" s="450" t="s">
        <v>104</v>
      </c>
      <c r="C66" s="749">
        <f>'2. SOFP'!E67</f>
        <v>19638376.1851</v>
      </c>
      <c r="D66" s="756" t="s">
        <v>982</v>
      </c>
      <c r="F66" s="726"/>
    </row>
    <row r="67" spans="1:6">
      <c r="A67" s="467">
        <v>31</v>
      </c>
      <c r="B67" s="449" t="s">
        <v>105</v>
      </c>
      <c r="C67" s="755">
        <f>SUM(C54,C55,C56,C57,C58,C61,C62,C66)</f>
        <v>69638376.185100004</v>
      </c>
      <c r="D67" s="758"/>
      <c r="F67" s="726"/>
    </row>
    <row r="68" spans="1:6" ht="16.5" thickBot="1">
      <c r="A68" s="759">
        <v>32</v>
      </c>
      <c r="B68" s="760" t="s">
        <v>106</v>
      </c>
      <c r="C68" s="761">
        <f>SUM(C52,C67)</f>
        <v>197881470.80759507</v>
      </c>
      <c r="D68" s="762"/>
      <c r="F68" s="726"/>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K8" activePane="bottomRight" state="frozen"/>
      <selection pane="topRight" activeCell="C1" sqref="C1"/>
      <selection pane="bottomLeft" activeCell="A8" sqref="A8"/>
      <selection pane="bottomRight" activeCell="C8" sqref="C8:R21"/>
    </sheetView>
  </sheetViews>
  <sheetFormatPr defaultColWidth="9.140625" defaultRowHeight="12.75"/>
  <cols>
    <col min="1" max="1" width="10.5703125" style="3" bestFit="1" customWidth="1"/>
    <col min="2" max="2" width="97" style="3" bestFit="1" customWidth="1"/>
    <col min="3" max="18" width="13.85546875" style="3" customWidth="1"/>
    <col min="19" max="19" width="31.5703125" style="3" bestFit="1" customWidth="1"/>
    <col min="20" max="20" width="9.140625" style="13" customWidth="1"/>
    <col min="21" max="16384" width="9.140625" style="13"/>
  </cols>
  <sheetData>
    <row r="1" spans="1:19">
      <c r="A1" s="3" t="s">
        <v>0</v>
      </c>
      <c r="B1" s="236" t="str">
        <f>Info!C2</f>
        <v>სს "ზირაათ ბანკი საქართველო"</v>
      </c>
    </row>
    <row r="2" spans="1:19">
      <c r="A2" s="3" t="s">
        <v>1</v>
      </c>
      <c r="B2" s="358">
        <f>'1. key ratios'!B2</f>
        <v>45016</v>
      </c>
    </row>
    <row r="4" spans="1:19" ht="25.5">
      <c r="A4" s="38" t="s">
        <v>950</v>
      </c>
      <c r="B4" s="201" t="s">
        <v>951</v>
      </c>
    </row>
    <row r="5" spans="1:19">
      <c r="A5" s="83"/>
      <c r="B5" s="84"/>
      <c r="C5" s="78" t="s">
        <v>681</v>
      </c>
      <c r="D5" s="78" t="s">
        <v>682</v>
      </c>
      <c r="E5" s="78" t="s">
        <v>683</v>
      </c>
      <c r="F5" s="78" t="s">
        <v>684</v>
      </c>
      <c r="G5" s="78" t="s">
        <v>685</v>
      </c>
      <c r="H5" s="78" t="s">
        <v>686</v>
      </c>
      <c r="I5" s="78" t="s">
        <v>687</v>
      </c>
      <c r="J5" s="78" t="s">
        <v>688</v>
      </c>
      <c r="K5" s="78" t="s">
        <v>689</v>
      </c>
      <c r="L5" s="78" t="s">
        <v>690</v>
      </c>
      <c r="M5" s="78" t="s">
        <v>691</v>
      </c>
      <c r="N5" s="78" t="s">
        <v>692</v>
      </c>
      <c r="O5" s="78" t="s">
        <v>952</v>
      </c>
      <c r="P5" s="78" t="s">
        <v>953</v>
      </c>
      <c r="Q5" s="78" t="s">
        <v>954</v>
      </c>
      <c r="R5" s="192" t="s">
        <v>955</v>
      </c>
      <c r="S5" s="79" t="s">
        <v>956</v>
      </c>
    </row>
    <row r="6" spans="1:19" ht="46.5" customHeight="1">
      <c r="A6" s="97"/>
      <c r="B6" s="837" t="s">
        <v>957</v>
      </c>
      <c r="C6" s="835">
        <v>0</v>
      </c>
      <c r="D6" s="836"/>
      <c r="E6" s="835">
        <v>0.2</v>
      </c>
      <c r="F6" s="836"/>
      <c r="G6" s="835">
        <v>0.35</v>
      </c>
      <c r="H6" s="836"/>
      <c r="I6" s="835">
        <v>0.5</v>
      </c>
      <c r="J6" s="836"/>
      <c r="K6" s="835">
        <v>0.75</v>
      </c>
      <c r="L6" s="836"/>
      <c r="M6" s="835">
        <v>1</v>
      </c>
      <c r="N6" s="836"/>
      <c r="O6" s="835">
        <v>1.5</v>
      </c>
      <c r="P6" s="836"/>
      <c r="Q6" s="835">
        <v>2.5</v>
      </c>
      <c r="R6" s="836"/>
      <c r="S6" s="833" t="s">
        <v>958</v>
      </c>
    </row>
    <row r="7" spans="1:19">
      <c r="A7" s="97"/>
      <c r="B7" s="838"/>
      <c r="C7" s="200" t="s">
        <v>959</v>
      </c>
      <c r="D7" s="200" t="s">
        <v>960</v>
      </c>
      <c r="E7" s="200" t="s">
        <v>959</v>
      </c>
      <c r="F7" s="200" t="s">
        <v>960</v>
      </c>
      <c r="G7" s="200" t="s">
        <v>959</v>
      </c>
      <c r="H7" s="200" t="s">
        <v>960</v>
      </c>
      <c r="I7" s="200" t="s">
        <v>959</v>
      </c>
      <c r="J7" s="200" t="s">
        <v>960</v>
      </c>
      <c r="K7" s="200" t="s">
        <v>959</v>
      </c>
      <c r="L7" s="200" t="s">
        <v>960</v>
      </c>
      <c r="M7" s="200" t="s">
        <v>959</v>
      </c>
      <c r="N7" s="200" t="s">
        <v>960</v>
      </c>
      <c r="O7" s="200" t="s">
        <v>959</v>
      </c>
      <c r="P7" s="200" t="s">
        <v>960</v>
      </c>
      <c r="Q7" s="200" t="s">
        <v>959</v>
      </c>
      <c r="R7" s="200" t="s">
        <v>960</v>
      </c>
      <c r="S7" s="834"/>
    </row>
    <row r="8" spans="1:19" s="100" customFormat="1">
      <c r="A8" s="82">
        <v>1</v>
      </c>
      <c r="B8" s="118" t="s">
        <v>230</v>
      </c>
      <c r="C8" s="174">
        <v>2200361.75</v>
      </c>
      <c r="D8" s="174"/>
      <c r="E8" s="174">
        <v>34000000</v>
      </c>
      <c r="F8" s="193"/>
      <c r="G8" s="174">
        <v>0</v>
      </c>
      <c r="H8" s="174"/>
      <c r="I8" s="174">
        <v>0</v>
      </c>
      <c r="J8" s="174"/>
      <c r="K8" s="174">
        <v>0</v>
      </c>
      <c r="L8" s="174"/>
      <c r="M8" s="174">
        <v>23237859.2797</v>
      </c>
      <c r="N8" s="174"/>
      <c r="O8" s="174">
        <v>0</v>
      </c>
      <c r="P8" s="174"/>
      <c r="Q8" s="174">
        <v>0</v>
      </c>
      <c r="R8" s="193"/>
      <c r="S8" s="206">
        <f>$C$6*SUM(C8:D8)+$E$6*SUM(E8:F8)+$G$6*SUM(G8:H8)+$I$6*SUM(I8:J8)+$K$6*SUM(K8:L8)+$M$6*SUM(M8:N8)+$O$6*SUM(O8:P8)+$Q$6*SUM(Q8:R8)</f>
        <v>30037859.2797</v>
      </c>
    </row>
    <row r="9" spans="1:19" s="100" customFormat="1">
      <c r="A9" s="82">
        <v>2</v>
      </c>
      <c r="B9" s="118" t="s">
        <v>231</v>
      </c>
      <c r="C9" s="174">
        <v>0</v>
      </c>
      <c r="D9" s="174"/>
      <c r="E9" s="174">
        <v>0</v>
      </c>
      <c r="F9" s="174"/>
      <c r="G9" s="174">
        <v>0</v>
      </c>
      <c r="H9" s="174"/>
      <c r="I9" s="174">
        <v>0</v>
      </c>
      <c r="J9" s="174"/>
      <c r="K9" s="174">
        <v>0</v>
      </c>
      <c r="L9" s="174"/>
      <c r="M9" s="174">
        <v>0</v>
      </c>
      <c r="N9" s="174"/>
      <c r="O9" s="174">
        <v>0</v>
      </c>
      <c r="P9" s="174"/>
      <c r="Q9" s="174">
        <v>0</v>
      </c>
      <c r="R9" s="193"/>
      <c r="S9" s="206">
        <f t="shared" ref="S9:S21" si="0">$C$6*SUM(C9:D9)+$E$6*SUM(E9:F9)+$G$6*SUM(G9:H9)+$I$6*SUM(I9:J9)+$K$6*SUM(K9:L9)+$M$6*SUM(M9:N9)+$O$6*SUM(O9:P9)+$Q$6*SUM(Q9:R9)</f>
        <v>0</v>
      </c>
    </row>
    <row r="10" spans="1:19" s="100" customFormat="1">
      <c r="A10" s="82">
        <v>3</v>
      </c>
      <c r="B10" s="118" t="s">
        <v>232</v>
      </c>
      <c r="C10" s="174">
        <v>0</v>
      </c>
      <c r="D10" s="174"/>
      <c r="E10" s="174">
        <v>0</v>
      </c>
      <c r="F10" s="174"/>
      <c r="G10" s="174">
        <v>0</v>
      </c>
      <c r="H10" s="174"/>
      <c r="I10" s="174">
        <v>0</v>
      </c>
      <c r="J10" s="174"/>
      <c r="K10" s="174">
        <v>0</v>
      </c>
      <c r="L10" s="174"/>
      <c r="M10" s="174">
        <v>0</v>
      </c>
      <c r="N10" s="174"/>
      <c r="O10" s="174">
        <v>0</v>
      </c>
      <c r="P10" s="174"/>
      <c r="Q10" s="174">
        <v>0</v>
      </c>
      <c r="R10" s="193"/>
      <c r="S10" s="206">
        <f t="shared" si="0"/>
        <v>0</v>
      </c>
    </row>
    <row r="11" spans="1:19" s="100" customFormat="1">
      <c r="A11" s="82">
        <v>4</v>
      </c>
      <c r="B11" s="118" t="s">
        <v>233</v>
      </c>
      <c r="C11" s="174">
        <v>0</v>
      </c>
      <c r="D11" s="174"/>
      <c r="E11" s="174">
        <v>0</v>
      </c>
      <c r="F11" s="174"/>
      <c r="G11" s="174">
        <v>0</v>
      </c>
      <c r="H11" s="174"/>
      <c r="I11" s="174">
        <v>0</v>
      </c>
      <c r="J11" s="174"/>
      <c r="K11" s="174">
        <v>0</v>
      </c>
      <c r="L11" s="174"/>
      <c r="M11" s="174">
        <v>0</v>
      </c>
      <c r="N11" s="174"/>
      <c r="O11" s="174">
        <v>0</v>
      </c>
      <c r="P11" s="174"/>
      <c r="Q11" s="174">
        <v>0</v>
      </c>
      <c r="R11" s="193"/>
      <c r="S11" s="206">
        <f t="shared" si="0"/>
        <v>0</v>
      </c>
    </row>
    <row r="12" spans="1:19" s="100" customFormat="1">
      <c r="A12" s="82">
        <v>5</v>
      </c>
      <c r="B12" s="118" t="s">
        <v>234</v>
      </c>
      <c r="C12" s="174">
        <v>0</v>
      </c>
      <c r="D12" s="174"/>
      <c r="E12" s="174">
        <v>0</v>
      </c>
      <c r="F12" s="174"/>
      <c r="G12" s="174">
        <v>0</v>
      </c>
      <c r="H12" s="174"/>
      <c r="I12" s="174">
        <v>0</v>
      </c>
      <c r="J12" s="174"/>
      <c r="K12" s="174">
        <v>0</v>
      </c>
      <c r="L12" s="174"/>
      <c r="M12" s="174">
        <v>0</v>
      </c>
      <c r="N12" s="174"/>
      <c r="O12" s="174">
        <v>0</v>
      </c>
      <c r="P12" s="174"/>
      <c r="Q12" s="174">
        <v>0</v>
      </c>
      <c r="R12" s="193"/>
      <c r="S12" s="206">
        <f t="shared" si="0"/>
        <v>0</v>
      </c>
    </row>
    <row r="13" spans="1:19" s="100" customFormat="1">
      <c r="A13" s="82">
        <v>6</v>
      </c>
      <c r="B13" s="118" t="s">
        <v>235</v>
      </c>
      <c r="C13" s="174">
        <v>0</v>
      </c>
      <c r="D13" s="174"/>
      <c r="E13" s="174">
        <v>27903.84</v>
      </c>
      <c r="F13" s="174"/>
      <c r="G13" s="174">
        <v>0</v>
      </c>
      <c r="H13" s="174"/>
      <c r="I13" s="174">
        <v>17759290.677700002</v>
      </c>
      <c r="J13" s="174"/>
      <c r="K13" s="174">
        <v>0</v>
      </c>
      <c r="L13" s="174"/>
      <c r="M13" s="174">
        <v>0</v>
      </c>
      <c r="N13" s="174"/>
      <c r="O13" s="174">
        <v>0</v>
      </c>
      <c r="P13" s="174"/>
      <c r="Q13" s="174">
        <v>0</v>
      </c>
      <c r="R13" s="193"/>
      <c r="S13" s="206">
        <f t="shared" si="0"/>
        <v>8885226.1068500001</v>
      </c>
    </row>
    <row r="14" spans="1:19" s="100" customFormat="1">
      <c r="A14" s="82">
        <v>7</v>
      </c>
      <c r="B14" s="118" t="s">
        <v>236</v>
      </c>
      <c r="C14" s="174">
        <v>0</v>
      </c>
      <c r="D14" s="174"/>
      <c r="E14" s="174">
        <v>0</v>
      </c>
      <c r="F14" s="174"/>
      <c r="G14" s="174">
        <v>0</v>
      </c>
      <c r="H14" s="174"/>
      <c r="I14" s="174">
        <v>0</v>
      </c>
      <c r="J14" s="174"/>
      <c r="K14" s="174">
        <v>0</v>
      </c>
      <c r="L14" s="174"/>
      <c r="M14" s="174">
        <v>63664302.344099998</v>
      </c>
      <c r="N14" s="174">
        <v>16317694.963889999</v>
      </c>
      <c r="O14" s="174">
        <v>0</v>
      </c>
      <c r="P14" s="174"/>
      <c r="Q14" s="174">
        <v>0</v>
      </c>
      <c r="R14" s="193"/>
      <c r="S14" s="206">
        <f t="shared" si="0"/>
        <v>79981997.30799</v>
      </c>
    </row>
    <row r="15" spans="1:19" s="100" customFormat="1">
      <c r="A15" s="82">
        <v>8</v>
      </c>
      <c r="B15" s="118" t="s">
        <v>237</v>
      </c>
      <c r="C15" s="174">
        <v>0</v>
      </c>
      <c r="D15" s="174"/>
      <c r="E15" s="174">
        <v>0</v>
      </c>
      <c r="F15" s="174"/>
      <c r="G15" s="174">
        <v>0</v>
      </c>
      <c r="H15" s="174"/>
      <c r="I15" s="174">
        <v>0</v>
      </c>
      <c r="J15" s="174"/>
      <c r="K15" s="174">
        <v>0</v>
      </c>
      <c r="L15" s="174"/>
      <c r="M15" s="174">
        <v>39089793.690099999</v>
      </c>
      <c r="N15" s="174">
        <v>5013102.4117699992</v>
      </c>
      <c r="O15" s="174">
        <v>0</v>
      </c>
      <c r="P15" s="174"/>
      <c r="Q15" s="174">
        <v>0</v>
      </c>
      <c r="R15" s="193"/>
      <c r="S15" s="206">
        <f t="shared" si="0"/>
        <v>44102896.10187</v>
      </c>
    </row>
    <row r="16" spans="1:19" s="100" customFormat="1">
      <c r="A16" s="82">
        <v>9</v>
      </c>
      <c r="B16" s="118" t="s">
        <v>238</v>
      </c>
      <c r="C16" s="174">
        <v>0</v>
      </c>
      <c r="D16" s="174"/>
      <c r="E16" s="174">
        <v>0</v>
      </c>
      <c r="F16" s="174"/>
      <c r="G16" s="174">
        <v>0</v>
      </c>
      <c r="H16" s="174"/>
      <c r="I16" s="174">
        <v>0</v>
      </c>
      <c r="J16" s="174"/>
      <c r="K16" s="174">
        <v>0</v>
      </c>
      <c r="L16" s="174"/>
      <c r="M16" s="174">
        <v>0</v>
      </c>
      <c r="N16" s="174"/>
      <c r="O16" s="174">
        <v>0</v>
      </c>
      <c r="P16" s="174"/>
      <c r="Q16" s="174">
        <v>0</v>
      </c>
      <c r="R16" s="193"/>
      <c r="S16" s="206">
        <f t="shared" si="0"/>
        <v>0</v>
      </c>
    </row>
    <row r="17" spans="1:19" s="100" customFormat="1">
      <c r="A17" s="82">
        <v>10</v>
      </c>
      <c r="B17" s="118" t="s">
        <v>756</v>
      </c>
      <c r="C17" s="174">
        <v>0</v>
      </c>
      <c r="D17" s="174"/>
      <c r="E17" s="174">
        <v>0</v>
      </c>
      <c r="F17" s="174"/>
      <c r="G17" s="174">
        <v>0</v>
      </c>
      <c r="H17" s="174"/>
      <c r="I17" s="174">
        <v>0</v>
      </c>
      <c r="J17" s="174"/>
      <c r="K17" s="174">
        <v>0</v>
      </c>
      <c r="L17" s="174"/>
      <c r="M17" s="174">
        <v>0</v>
      </c>
      <c r="N17" s="174"/>
      <c r="O17" s="174">
        <v>0</v>
      </c>
      <c r="P17" s="174"/>
      <c r="Q17" s="174">
        <v>0</v>
      </c>
      <c r="R17" s="193"/>
      <c r="S17" s="206">
        <f t="shared" si="0"/>
        <v>0</v>
      </c>
    </row>
    <row r="18" spans="1:19" s="100" customFormat="1">
      <c r="A18" s="82">
        <v>11</v>
      </c>
      <c r="B18" s="118" t="s">
        <v>240</v>
      </c>
      <c r="C18" s="174">
        <v>0</v>
      </c>
      <c r="D18" s="174"/>
      <c r="E18" s="174">
        <v>0</v>
      </c>
      <c r="F18" s="174"/>
      <c r="G18" s="174">
        <v>0</v>
      </c>
      <c r="H18" s="174"/>
      <c r="I18" s="174">
        <v>0</v>
      </c>
      <c r="J18" s="174"/>
      <c r="K18" s="174">
        <v>0</v>
      </c>
      <c r="L18" s="174"/>
      <c r="M18" s="174">
        <v>0</v>
      </c>
      <c r="N18" s="174"/>
      <c r="O18" s="174">
        <v>0</v>
      </c>
      <c r="P18" s="174"/>
      <c r="Q18" s="174">
        <v>0</v>
      </c>
      <c r="R18" s="193"/>
      <c r="S18" s="206">
        <f t="shared" si="0"/>
        <v>0</v>
      </c>
    </row>
    <row r="19" spans="1:19" s="100" customFormat="1">
      <c r="A19" s="82">
        <v>12</v>
      </c>
      <c r="B19" s="118" t="s">
        <v>241</v>
      </c>
      <c r="C19" s="174">
        <v>0</v>
      </c>
      <c r="D19" s="174"/>
      <c r="E19" s="174">
        <v>0</v>
      </c>
      <c r="F19" s="174"/>
      <c r="G19" s="174">
        <v>0</v>
      </c>
      <c r="H19" s="174"/>
      <c r="I19" s="174">
        <v>0</v>
      </c>
      <c r="J19" s="174"/>
      <c r="K19" s="174">
        <v>0</v>
      </c>
      <c r="L19" s="174"/>
      <c r="M19" s="174">
        <v>0</v>
      </c>
      <c r="N19" s="174"/>
      <c r="O19" s="174">
        <v>0</v>
      </c>
      <c r="P19" s="174"/>
      <c r="Q19" s="174">
        <v>0</v>
      </c>
      <c r="R19" s="193"/>
      <c r="S19" s="206">
        <f t="shared" si="0"/>
        <v>0</v>
      </c>
    </row>
    <row r="20" spans="1:19" s="100" customFormat="1">
      <c r="A20" s="82">
        <v>13</v>
      </c>
      <c r="B20" s="118" t="s">
        <v>242</v>
      </c>
      <c r="C20" s="174">
        <v>0</v>
      </c>
      <c r="D20" s="174"/>
      <c r="E20" s="174">
        <v>0</v>
      </c>
      <c r="F20" s="174"/>
      <c r="G20" s="174">
        <v>0</v>
      </c>
      <c r="H20" s="174"/>
      <c r="I20" s="174">
        <v>0</v>
      </c>
      <c r="J20" s="174"/>
      <c r="K20" s="174">
        <v>0</v>
      </c>
      <c r="L20" s="174"/>
      <c r="M20" s="174">
        <v>0</v>
      </c>
      <c r="N20" s="174"/>
      <c r="O20" s="174">
        <v>0</v>
      </c>
      <c r="P20" s="174"/>
      <c r="Q20" s="174">
        <v>0</v>
      </c>
      <c r="R20" s="193"/>
      <c r="S20" s="206">
        <f t="shared" si="0"/>
        <v>0</v>
      </c>
    </row>
    <row r="21" spans="1:19" s="100" customFormat="1">
      <c r="A21" s="82">
        <v>14</v>
      </c>
      <c r="B21" s="118" t="s">
        <v>757</v>
      </c>
      <c r="C21" s="174">
        <v>8305446.3011999996</v>
      </c>
      <c r="D21" s="174"/>
      <c r="E21" s="174">
        <v>308209.62</v>
      </c>
      <c r="F21" s="174"/>
      <c r="G21" s="174">
        <v>0</v>
      </c>
      <c r="H21" s="174"/>
      <c r="I21" s="174">
        <v>0</v>
      </c>
      <c r="J21" s="174"/>
      <c r="K21" s="174">
        <v>0</v>
      </c>
      <c r="L21" s="174"/>
      <c r="M21" s="174">
        <v>8351376.2219000002</v>
      </c>
      <c r="N21" s="174"/>
      <c r="O21" s="174">
        <v>0</v>
      </c>
      <c r="P21" s="174"/>
      <c r="Q21" s="174">
        <v>0</v>
      </c>
      <c r="R21" s="193"/>
      <c r="S21" s="206">
        <f t="shared" si="0"/>
        <v>8413018.1458999999</v>
      </c>
    </row>
    <row r="22" spans="1:19">
      <c r="A22" s="64"/>
      <c r="B22" s="102" t="s">
        <v>8</v>
      </c>
      <c r="C22" s="175">
        <f>SUM(C8:C21)</f>
        <v>10505808.051199999</v>
      </c>
      <c r="D22" s="175">
        <f t="shared" ref="D22:S22" si="1">SUM(D8:D21)</f>
        <v>0</v>
      </c>
      <c r="E22" s="175">
        <f t="shared" si="1"/>
        <v>34336113.460000001</v>
      </c>
      <c r="F22" s="175">
        <f t="shared" si="1"/>
        <v>0</v>
      </c>
      <c r="G22" s="175">
        <f t="shared" si="1"/>
        <v>0</v>
      </c>
      <c r="H22" s="175">
        <f t="shared" si="1"/>
        <v>0</v>
      </c>
      <c r="I22" s="175">
        <f t="shared" si="1"/>
        <v>17759290.677700002</v>
      </c>
      <c r="J22" s="175">
        <f t="shared" si="1"/>
        <v>0</v>
      </c>
      <c r="K22" s="175">
        <f t="shared" si="1"/>
        <v>0</v>
      </c>
      <c r="L22" s="175">
        <f t="shared" si="1"/>
        <v>0</v>
      </c>
      <c r="M22" s="175">
        <f t="shared" si="1"/>
        <v>134343331.53579998</v>
      </c>
      <c r="N22" s="175">
        <f t="shared" si="1"/>
        <v>21330797.375659999</v>
      </c>
      <c r="O22" s="175">
        <f t="shared" si="1"/>
        <v>0</v>
      </c>
      <c r="P22" s="175">
        <f t="shared" si="1"/>
        <v>0</v>
      </c>
      <c r="Q22" s="175">
        <f t="shared" si="1"/>
        <v>0</v>
      </c>
      <c r="R22" s="175">
        <f t="shared" si="1"/>
        <v>0</v>
      </c>
      <c r="S22" s="175">
        <f t="shared" si="1"/>
        <v>171420996.94231001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F28" sqref="F28"/>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36" t="str">
        <f>Info!C2</f>
        <v>სს "ზირაათ ბანკი საქართველო"</v>
      </c>
    </row>
    <row r="2" spans="1:22">
      <c r="A2" s="3" t="s">
        <v>1</v>
      </c>
      <c r="B2" s="358">
        <f>'1. key ratios'!B2</f>
        <v>45016</v>
      </c>
    </row>
    <row r="4" spans="1:22" ht="27">
      <c r="A4" s="3" t="s">
        <v>878</v>
      </c>
      <c r="B4" s="202" t="s">
        <v>879</v>
      </c>
      <c r="V4" s="144" t="s">
        <v>759</v>
      </c>
    </row>
    <row r="5" spans="1:22">
      <c r="A5" s="62"/>
      <c r="B5" s="63"/>
      <c r="C5" s="839" t="s">
        <v>880</v>
      </c>
      <c r="D5" s="840"/>
      <c r="E5" s="840"/>
      <c r="F5" s="840"/>
      <c r="G5" s="840"/>
      <c r="H5" s="840"/>
      <c r="I5" s="840"/>
      <c r="J5" s="840"/>
      <c r="K5" s="840"/>
      <c r="L5" s="841"/>
      <c r="M5" s="839" t="s">
        <v>881</v>
      </c>
      <c r="N5" s="840"/>
      <c r="O5" s="840"/>
      <c r="P5" s="840"/>
      <c r="Q5" s="840"/>
      <c r="R5" s="840"/>
      <c r="S5" s="841"/>
      <c r="T5" s="844" t="s">
        <v>882</v>
      </c>
      <c r="U5" s="844" t="s">
        <v>883</v>
      </c>
      <c r="V5" s="842" t="s">
        <v>884</v>
      </c>
    </row>
    <row r="6" spans="1:22" s="38" customFormat="1" ht="127.5">
      <c r="A6" s="80"/>
      <c r="B6" s="120"/>
      <c r="C6" s="60" t="s">
        <v>885</v>
      </c>
      <c r="D6" s="59" t="s">
        <v>886</v>
      </c>
      <c r="E6" s="56" t="s">
        <v>887</v>
      </c>
      <c r="F6" s="203" t="s">
        <v>888</v>
      </c>
      <c r="G6" s="59" t="s">
        <v>889</v>
      </c>
      <c r="H6" s="59" t="s">
        <v>890</v>
      </c>
      <c r="I6" s="59" t="s">
        <v>891</v>
      </c>
      <c r="J6" s="59" t="s">
        <v>892</v>
      </c>
      <c r="K6" s="59" t="s">
        <v>893</v>
      </c>
      <c r="L6" s="61" t="s">
        <v>894</v>
      </c>
      <c r="M6" s="60" t="s">
        <v>895</v>
      </c>
      <c r="N6" s="59" t="s">
        <v>896</v>
      </c>
      <c r="O6" s="59" t="s">
        <v>897</v>
      </c>
      <c r="P6" s="59" t="s">
        <v>898</v>
      </c>
      <c r="Q6" s="59" t="s">
        <v>899</v>
      </c>
      <c r="R6" s="59" t="s">
        <v>900</v>
      </c>
      <c r="S6" s="61" t="s">
        <v>901</v>
      </c>
      <c r="T6" s="845"/>
      <c r="U6" s="845"/>
      <c r="V6" s="843"/>
    </row>
    <row r="7" spans="1:22" s="100" customFormat="1">
      <c r="A7" s="101">
        <v>1</v>
      </c>
      <c r="B7" s="118" t="s">
        <v>230</v>
      </c>
      <c r="C7" s="176"/>
      <c r="D7" s="174"/>
      <c r="E7" s="174"/>
      <c r="F7" s="174"/>
      <c r="G7" s="174"/>
      <c r="H7" s="174"/>
      <c r="I7" s="174"/>
      <c r="J7" s="174"/>
      <c r="K7" s="174"/>
      <c r="L7" s="177"/>
      <c r="M7" s="176"/>
      <c r="N7" s="174"/>
      <c r="O7" s="174"/>
      <c r="P7" s="174"/>
      <c r="Q7" s="174"/>
      <c r="R7" s="174"/>
      <c r="S7" s="177"/>
      <c r="T7" s="197"/>
      <c r="U7" s="196"/>
      <c r="V7" s="178">
        <f>SUM(C7:S7)</f>
        <v>0</v>
      </c>
    </row>
    <row r="8" spans="1:22" s="100" customFormat="1">
      <c r="A8" s="101">
        <v>2</v>
      </c>
      <c r="B8" s="118" t="s">
        <v>231</v>
      </c>
      <c r="C8" s="176"/>
      <c r="D8" s="174"/>
      <c r="E8" s="174"/>
      <c r="F8" s="174"/>
      <c r="G8" s="174"/>
      <c r="H8" s="174"/>
      <c r="I8" s="174"/>
      <c r="J8" s="174"/>
      <c r="K8" s="174"/>
      <c r="L8" s="177"/>
      <c r="M8" s="176"/>
      <c r="N8" s="174"/>
      <c r="O8" s="174"/>
      <c r="P8" s="174"/>
      <c r="Q8" s="174"/>
      <c r="R8" s="174"/>
      <c r="S8" s="177"/>
      <c r="T8" s="196"/>
      <c r="U8" s="196"/>
      <c r="V8" s="178">
        <f t="shared" ref="V8:V20" si="0">SUM(C8:S8)</f>
        <v>0</v>
      </c>
    </row>
    <row r="9" spans="1:22" s="100" customFormat="1">
      <c r="A9" s="101">
        <v>3</v>
      </c>
      <c r="B9" s="118" t="s">
        <v>232</v>
      </c>
      <c r="C9" s="176"/>
      <c r="D9" s="174"/>
      <c r="E9" s="174"/>
      <c r="F9" s="174"/>
      <c r="G9" s="174"/>
      <c r="H9" s="174"/>
      <c r="I9" s="174"/>
      <c r="J9" s="174"/>
      <c r="K9" s="174"/>
      <c r="L9" s="177"/>
      <c r="M9" s="176"/>
      <c r="N9" s="174"/>
      <c r="O9" s="174"/>
      <c r="P9" s="174"/>
      <c r="Q9" s="174"/>
      <c r="R9" s="174"/>
      <c r="S9" s="177"/>
      <c r="T9" s="196"/>
      <c r="U9" s="196"/>
      <c r="V9" s="178">
        <f>SUM(C9:S9)</f>
        <v>0</v>
      </c>
    </row>
    <row r="10" spans="1:22" s="100" customFormat="1">
      <c r="A10" s="101">
        <v>4</v>
      </c>
      <c r="B10" s="118" t="s">
        <v>233</v>
      </c>
      <c r="C10" s="176"/>
      <c r="D10" s="174"/>
      <c r="E10" s="174"/>
      <c r="F10" s="174"/>
      <c r="G10" s="174"/>
      <c r="H10" s="174"/>
      <c r="I10" s="174"/>
      <c r="J10" s="174"/>
      <c r="K10" s="174"/>
      <c r="L10" s="177"/>
      <c r="M10" s="176"/>
      <c r="N10" s="174"/>
      <c r="O10" s="174"/>
      <c r="P10" s="174"/>
      <c r="Q10" s="174"/>
      <c r="R10" s="174"/>
      <c r="S10" s="177"/>
      <c r="T10" s="196"/>
      <c r="U10" s="196"/>
      <c r="V10" s="178">
        <f t="shared" si="0"/>
        <v>0</v>
      </c>
    </row>
    <row r="11" spans="1:22" s="100" customFormat="1">
      <c r="A11" s="101">
        <v>5</v>
      </c>
      <c r="B11" s="118" t="s">
        <v>234</v>
      </c>
      <c r="C11" s="176"/>
      <c r="D11" s="174"/>
      <c r="E11" s="174"/>
      <c r="F11" s="174"/>
      <c r="G11" s="174"/>
      <c r="H11" s="174"/>
      <c r="I11" s="174"/>
      <c r="J11" s="174"/>
      <c r="K11" s="174"/>
      <c r="L11" s="177"/>
      <c r="M11" s="176"/>
      <c r="N11" s="174"/>
      <c r="O11" s="174"/>
      <c r="P11" s="174"/>
      <c r="Q11" s="174"/>
      <c r="R11" s="174"/>
      <c r="S11" s="177"/>
      <c r="T11" s="196"/>
      <c r="U11" s="196"/>
      <c r="V11" s="178">
        <f t="shared" si="0"/>
        <v>0</v>
      </c>
    </row>
    <row r="12" spans="1:22" s="100" customFormat="1">
      <c r="A12" s="101">
        <v>6</v>
      </c>
      <c r="B12" s="118" t="s">
        <v>235</v>
      </c>
      <c r="C12" s="176"/>
      <c r="D12" s="174"/>
      <c r="E12" s="174"/>
      <c r="F12" s="174"/>
      <c r="G12" s="174"/>
      <c r="H12" s="174"/>
      <c r="I12" s="174"/>
      <c r="J12" s="174"/>
      <c r="K12" s="174"/>
      <c r="L12" s="177"/>
      <c r="M12" s="176"/>
      <c r="N12" s="174"/>
      <c r="O12" s="174"/>
      <c r="P12" s="174"/>
      <c r="Q12" s="174"/>
      <c r="R12" s="174"/>
      <c r="S12" s="177"/>
      <c r="T12" s="196"/>
      <c r="U12" s="196"/>
      <c r="V12" s="178">
        <f t="shared" si="0"/>
        <v>0</v>
      </c>
    </row>
    <row r="13" spans="1:22" s="100" customFormat="1">
      <c r="A13" s="101">
        <v>7</v>
      </c>
      <c r="B13" s="118" t="s">
        <v>236</v>
      </c>
      <c r="C13" s="176"/>
      <c r="D13" s="174"/>
      <c r="E13" s="174"/>
      <c r="F13" s="174"/>
      <c r="G13" s="174"/>
      <c r="H13" s="174"/>
      <c r="I13" s="174"/>
      <c r="J13" s="174"/>
      <c r="K13" s="174"/>
      <c r="L13" s="177"/>
      <c r="M13" s="176"/>
      <c r="N13" s="174"/>
      <c r="O13" s="174"/>
      <c r="P13" s="174"/>
      <c r="Q13" s="174"/>
      <c r="R13" s="174"/>
      <c r="S13" s="177"/>
      <c r="T13" s="196"/>
      <c r="U13" s="196"/>
      <c r="V13" s="178">
        <f t="shared" si="0"/>
        <v>0</v>
      </c>
    </row>
    <row r="14" spans="1:22" s="100" customFormat="1">
      <c r="A14" s="101">
        <v>8</v>
      </c>
      <c r="B14" s="118" t="s">
        <v>237</v>
      </c>
      <c r="C14" s="176"/>
      <c r="D14" s="174"/>
      <c r="E14" s="174"/>
      <c r="F14" s="174"/>
      <c r="G14" s="174"/>
      <c r="H14" s="174"/>
      <c r="I14" s="174"/>
      <c r="J14" s="174"/>
      <c r="K14" s="174"/>
      <c r="L14" s="177"/>
      <c r="M14" s="176"/>
      <c r="N14" s="174"/>
      <c r="O14" s="174"/>
      <c r="P14" s="174"/>
      <c r="Q14" s="174"/>
      <c r="R14" s="174"/>
      <c r="S14" s="177"/>
      <c r="T14" s="196"/>
      <c r="U14" s="196"/>
      <c r="V14" s="178">
        <f t="shared" si="0"/>
        <v>0</v>
      </c>
    </row>
    <row r="15" spans="1:22" s="100" customFormat="1">
      <c r="A15" s="101">
        <v>9</v>
      </c>
      <c r="B15" s="118" t="s">
        <v>238</v>
      </c>
      <c r="C15" s="176"/>
      <c r="D15" s="174"/>
      <c r="E15" s="174"/>
      <c r="F15" s="174"/>
      <c r="G15" s="174"/>
      <c r="H15" s="174"/>
      <c r="I15" s="174"/>
      <c r="J15" s="174"/>
      <c r="K15" s="174"/>
      <c r="L15" s="177"/>
      <c r="M15" s="176"/>
      <c r="N15" s="174"/>
      <c r="O15" s="174"/>
      <c r="P15" s="174"/>
      <c r="Q15" s="174"/>
      <c r="R15" s="174"/>
      <c r="S15" s="177"/>
      <c r="T15" s="196"/>
      <c r="U15" s="196"/>
      <c r="V15" s="178">
        <f t="shared" si="0"/>
        <v>0</v>
      </c>
    </row>
    <row r="16" spans="1:22" s="100" customFormat="1">
      <c r="A16" s="101">
        <v>10</v>
      </c>
      <c r="B16" s="118" t="s">
        <v>756</v>
      </c>
      <c r="C16" s="176"/>
      <c r="D16" s="174"/>
      <c r="E16" s="174"/>
      <c r="F16" s="174"/>
      <c r="G16" s="174"/>
      <c r="H16" s="174"/>
      <c r="I16" s="174"/>
      <c r="J16" s="174"/>
      <c r="K16" s="174"/>
      <c r="L16" s="177"/>
      <c r="M16" s="176"/>
      <c r="N16" s="174"/>
      <c r="O16" s="174"/>
      <c r="P16" s="174"/>
      <c r="Q16" s="174"/>
      <c r="R16" s="174"/>
      <c r="S16" s="177"/>
      <c r="T16" s="196"/>
      <c r="U16" s="196"/>
      <c r="V16" s="178">
        <f t="shared" si="0"/>
        <v>0</v>
      </c>
    </row>
    <row r="17" spans="1:22" s="100" customFormat="1">
      <c r="A17" s="101">
        <v>11</v>
      </c>
      <c r="B17" s="118" t="s">
        <v>240</v>
      </c>
      <c r="C17" s="176"/>
      <c r="D17" s="174"/>
      <c r="E17" s="174"/>
      <c r="F17" s="174"/>
      <c r="G17" s="174"/>
      <c r="H17" s="174"/>
      <c r="I17" s="174"/>
      <c r="J17" s="174"/>
      <c r="K17" s="174"/>
      <c r="L17" s="177"/>
      <c r="M17" s="176"/>
      <c r="N17" s="174"/>
      <c r="O17" s="174"/>
      <c r="P17" s="174"/>
      <c r="Q17" s="174"/>
      <c r="R17" s="174"/>
      <c r="S17" s="177"/>
      <c r="T17" s="196"/>
      <c r="U17" s="196"/>
      <c r="V17" s="178">
        <f t="shared" si="0"/>
        <v>0</v>
      </c>
    </row>
    <row r="18" spans="1:22" s="100" customFormat="1">
      <c r="A18" s="101">
        <v>12</v>
      </c>
      <c r="B18" s="118" t="s">
        <v>241</v>
      </c>
      <c r="C18" s="176"/>
      <c r="D18" s="174"/>
      <c r="E18" s="174"/>
      <c r="F18" s="174"/>
      <c r="G18" s="174"/>
      <c r="H18" s="174"/>
      <c r="I18" s="174"/>
      <c r="J18" s="174"/>
      <c r="K18" s="174"/>
      <c r="L18" s="177"/>
      <c r="M18" s="176"/>
      <c r="N18" s="174"/>
      <c r="O18" s="174"/>
      <c r="P18" s="174"/>
      <c r="Q18" s="174"/>
      <c r="R18" s="174"/>
      <c r="S18" s="177"/>
      <c r="T18" s="196"/>
      <c r="U18" s="196"/>
      <c r="V18" s="178">
        <f t="shared" si="0"/>
        <v>0</v>
      </c>
    </row>
    <row r="19" spans="1:22" s="100" customFormat="1">
      <c r="A19" s="101">
        <v>13</v>
      </c>
      <c r="B19" s="118" t="s">
        <v>242</v>
      </c>
      <c r="C19" s="176"/>
      <c r="D19" s="174"/>
      <c r="E19" s="174"/>
      <c r="F19" s="174"/>
      <c r="G19" s="174"/>
      <c r="H19" s="174"/>
      <c r="I19" s="174"/>
      <c r="J19" s="174"/>
      <c r="K19" s="174"/>
      <c r="L19" s="177"/>
      <c r="M19" s="176"/>
      <c r="N19" s="174"/>
      <c r="O19" s="174"/>
      <c r="P19" s="174"/>
      <c r="Q19" s="174"/>
      <c r="R19" s="174"/>
      <c r="S19" s="177"/>
      <c r="T19" s="196"/>
      <c r="U19" s="196"/>
      <c r="V19" s="178">
        <f t="shared" si="0"/>
        <v>0</v>
      </c>
    </row>
    <row r="20" spans="1:22" s="100" customFormat="1">
      <c r="A20" s="101">
        <v>14</v>
      </c>
      <c r="B20" s="118" t="s">
        <v>757</v>
      </c>
      <c r="C20" s="176"/>
      <c r="D20" s="174"/>
      <c r="E20" s="174"/>
      <c r="F20" s="174"/>
      <c r="G20" s="174"/>
      <c r="H20" s="174"/>
      <c r="I20" s="174"/>
      <c r="J20" s="174"/>
      <c r="K20" s="174"/>
      <c r="L20" s="177"/>
      <c r="M20" s="176"/>
      <c r="N20" s="174"/>
      <c r="O20" s="174"/>
      <c r="P20" s="174"/>
      <c r="Q20" s="174"/>
      <c r="R20" s="174"/>
      <c r="S20" s="177"/>
      <c r="T20" s="196"/>
      <c r="U20" s="196"/>
      <c r="V20" s="178">
        <f t="shared" si="0"/>
        <v>0</v>
      </c>
    </row>
    <row r="21" spans="1:22">
      <c r="A21" s="64"/>
      <c r="B21" s="65" t="s">
        <v>8</v>
      </c>
      <c r="C21" s="179">
        <f>SUM(C7:C20)</f>
        <v>0</v>
      </c>
      <c r="D21" s="175">
        <f t="shared" ref="D21:V21" si="1">SUM(D7:D20)</f>
        <v>0</v>
      </c>
      <c r="E21" s="175">
        <f t="shared" si="1"/>
        <v>0</v>
      </c>
      <c r="F21" s="175">
        <f t="shared" si="1"/>
        <v>0</v>
      </c>
      <c r="G21" s="175">
        <f t="shared" si="1"/>
        <v>0</v>
      </c>
      <c r="H21" s="175">
        <f t="shared" si="1"/>
        <v>0</v>
      </c>
      <c r="I21" s="175">
        <f t="shared" si="1"/>
        <v>0</v>
      </c>
      <c r="J21" s="175">
        <f t="shared" si="1"/>
        <v>0</v>
      </c>
      <c r="K21" s="175">
        <f t="shared" si="1"/>
        <v>0</v>
      </c>
      <c r="L21" s="180">
        <f t="shared" si="1"/>
        <v>0</v>
      </c>
      <c r="M21" s="179">
        <f t="shared" si="1"/>
        <v>0</v>
      </c>
      <c r="N21" s="175">
        <f t="shared" si="1"/>
        <v>0</v>
      </c>
      <c r="O21" s="175">
        <f t="shared" si="1"/>
        <v>0</v>
      </c>
      <c r="P21" s="175">
        <f t="shared" si="1"/>
        <v>0</v>
      </c>
      <c r="Q21" s="175">
        <f t="shared" si="1"/>
        <v>0</v>
      </c>
      <c r="R21" s="175">
        <f t="shared" si="1"/>
        <v>0</v>
      </c>
      <c r="S21" s="180">
        <f t="shared" si="1"/>
        <v>0</v>
      </c>
      <c r="T21" s="180">
        <f>SUM(T7:T20)</f>
        <v>0</v>
      </c>
      <c r="U21" s="180">
        <f t="shared" si="1"/>
        <v>0</v>
      </c>
      <c r="V21" s="181">
        <f t="shared" si="1"/>
        <v>0</v>
      </c>
    </row>
    <row r="24" spans="1:22">
      <c r="A24" s="19"/>
      <c r="B24" s="19"/>
      <c r="C24" s="40"/>
      <c r="D24" s="40"/>
      <c r="E24" s="40"/>
    </row>
    <row r="25" spans="1:22">
      <c r="A25" s="57"/>
      <c r="B25" s="57"/>
      <c r="C25" s="19"/>
      <c r="D25" s="40"/>
      <c r="E25" s="40"/>
    </row>
    <row r="26" spans="1:22">
      <c r="A26" s="57"/>
      <c r="B26" s="58"/>
      <c r="C26" s="19"/>
      <c r="D26" s="40"/>
      <c r="E26" s="40"/>
    </row>
    <row r="27" spans="1:22">
      <c r="A27" s="57"/>
      <c r="B27" s="57"/>
      <c r="C27" s="19"/>
      <c r="D27" s="40"/>
      <c r="E27" s="40"/>
    </row>
    <row r="28" spans="1:22">
      <c r="A28" s="57"/>
      <c r="B28" s="58"/>
      <c r="C28" s="19"/>
      <c r="D28" s="40"/>
      <c r="E28" s="40"/>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G21"/>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36" t="str">
        <f>Info!C2</f>
        <v>სს "ზირაათ ბანკი საქართველო"</v>
      </c>
    </row>
    <row r="2" spans="1:9">
      <c r="A2" s="3" t="s">
        <v>1</v>
      </c>
      <c r="B2" s="358">
        <f>'1. key ratios'!B2</f>
        <v>45016</v>
      </c>
    </row>
    <row r="4" spans="1:9">
      <c r="A4" s="3" t="s">
        <v>747</v>
      </c>
      <c r="B4" s="199" t="s">
        <v>748</v>
      </c>
    </row>
    <row r="5" spans="1:9">
      <c r="A5" s="62"/>
      <c r="B5" s="98"/>
      <c r="C5" s="103" t="s">
        <v>681</v>
      </c>
      <c r="D5" s="103" t="s">
        <v>682</v>
      </c>
      <c r="E5" s="103" t="s">
        <v>683</v>
      </c>
      <c r="F5" s="103" t="s">
        <v>684</v>
      </c>
      <c r="G5" s="194" t="s">
        <v>685</v>
      </c>
      <c r="H5" s="104" t="s">
        <v>686</v>
      </c>
      <c r="I5" s="24"/>
    </row>
    <row r="6" spans="1:9" ht="15" customHeight="1">
      <c r="A6" s="97"/>
      <c r="B6" s="22"/>
      <c r="C6" s="837" t="s">
        <v>749</v>
      </c>
      <c r="D6" s="848" t="s">
        <v>750</v>
      </c>
      <c r="E6" s="849"/>
      <c r="F6" s="837" t="s">
        <v>751</v>
      </c>
      <c r="G6" s="837" t="s">
        <v>752</v>
      </c>
      <c r="H6" s="846" t="s">
        <v>753</v>
      </c>
      <c r="I6" s="24"/>
    </row>
    <row r="7" spans="1:9" ht="63.75">
      <c r="A7" s="97"/>
      <c r="B7" s="22"/>
      <c r="C7" s="838"/>
      <c r="D7" s="198" t="s">
        <v>754</v>
      </c>
      <c r="E7" s="198" t="s">
        <v>755</v>
      </c>
      <c r="F7" s="838"/>
      <c r="G7" s="838"/>
      <c r="H7" s="847"/>
      <c r="I7" s="24"/>
    </row>
    <row r="8" spans="1:9">
      <c r="A8" s="53">
        <v>1</v>
      </c>
      <c r="B8" s="118" t="s">
        <v>230</v>
      </c>
      <c r="C8" s="182">
        <v>59438221.029699996</v>
      </c>
      <c r="D8" s="183">
        <v>0</v>
      </c>
      <c r="E8" s="182">
        <v>0</v>
      </c>
      <c r="F8" s="182">
        <v>30037859.2797</v>
      </c>
      <c r="G8" s="195">
        <v>30037859.2797</v>
      </c>
      <c r="H8" s="204">
        <f>G8/(C8+E8)</f>
        <v>0.5053626901903866</v>
      </c>
    </row>
    <row r="9" spans="1:9" ht="15" customHeight="1">
      <c r="A9" s="53">
        <v>2</v>
      </c>
      <c r="B9" s="118" t="s">
        <v>231</v>
      </c>
      <c r="C9" s="182">
        <v>0</v>
      </c>
      <c r="D9" s="183">
        <v>0</v>
      </c>
      <c r="E9" s="182">
        <v>0</v>
      </c>
      <c r="F9" s="182">
        <v>0</v>
      </c>
      <c r="G9" s="195">
        <v>0</v>
      </c>
      <c r="H9" s="204" t="e">
        <f t="shared" ref="H9:H21" si="0">G9/(C9+E9)</f>
        <v>#DIV/0!</v>
      </c>
    </row>
    <row r="10" spans="1:9">
      <c r="A10" s="53">
        <v>3</v>
      </c>
      <c r="B10" s="118" t="s">
        <v>232</v>
      </c>
      <c r="C10" s="182">
        <v>0</v>
      </c>
      <c r="D10" s="183">
        <v>0</v>
      </c>
      <c r="E10" s="182">
        <v>0</v>
      </c>
      <c r="F10" s="182">
        <v>0</v>
      </c>
      <c r="G10" s="195">
        <v>0</v>
      </c>
      <c r="H10" s="204" t="e">
        <f t="shared" si="0"/>
        <v>#DIV/0!</v>
      </c>
    </row>
    <row r="11" spans="1:9">
      <c r="A11" s="53">
        <v>4</v>
      </c>
      <c r="B11" s="118" t="s">
        <v>233</v>
      </c>
      <c r="C11" s="182">
        <v>0</v>
      </c>
      <c r="D11" s="183">
        <v>0</v>
      </c>
      <c r="E11" s="182">
        <v>0</v>
      </c>
      <c r="F11" s="182">
        <v>0</v>
      </c>
      <c r="G11" s="195">
        <v>0</v>
      </c>
      <c r="H11" s="204" t="e">
        <f t="shared" si="0"/>
        <v>#DIV/0!</v>
      </c>
    </row>
    <row r="12" spans="1:9">
      <c r="A12" s="53">
        <v>5</v>
      </c>
      <c r="B12" s="118" t="s">
        <v>234</v>
      </c>
      <c r="C12" s="182">
        <v>0</v>
      </c>
      <c r="D12" s="183">
        <v>0</v>
      </c>
      <c r="E12" s="182">
        <v>0</v>
      </c>
      <c r="F12" s="182">
        <v>0</v>
      </c>
      <c r="G12" s="195">
        <v>0</v>
      </c>
      <c r="H12" s="204" t="e">
        <f t="shared" si="0"/>
        <v>#DIV/0!</v>
      </c>
    </row>
    <row r="13" spans="1:9">
      <c r="A13" s="53">
        <v>6</v>
      </c>
      <c r="B13" s="118" t="s">
        <v>235</v>
      </c>
      <c r="C13" s="182">
        <v>17787194.517700002</v>
      </c>
      <c r="D13" s="183">
        <v>0</v>
      </c>
      <c r="E13" s="182">
        <v>0</v>
      </c>
      <c r="F13" s="182">
        <v>8885226.1068500001</v>
      </c>
      <c r="G13" s="195">
        <v>8885226.1068500001</v>
      </c>
      <c r="H13" s="204">
        <f t="shared" si="0"/>
        <v>0.49952937198771452</v>
      </c>
    </row>
    <row r="14" spans="1:9">
      <c r="A14" s="53">
        <v>7</v>
      </c>
      <c r="B14" s="118" t="s">
        <v>236</v>
      </c>
      <c r="C14" s="182">
        <v>63664302.344099998</v>
      </c>
      <c r="D14" s="183">
        <v>33305345.004900001</v>
      </c>
      <c r="E14" s="182">
        <v>16317694.963889999</v>
      </c>
      <c r="F14" s="183">
        <v>79981997.30799</v>
      </c>
      <c r="G14" s="252">
        <v>79981997.30799</v>
      </c>
      <c r="H14" s="204">
        <f>G14/(C14+E14)</f>
        <v>1</v>
      </c>
    </row>
    <row r="15" spans="1:9">
      <c r="A15" s="53">
        <v>8</v>
      </c>
      <c r="B15" s="118" t="s">
        <v>237</v>
      </c>
      <c r="C15" s="182">
        <v>39089793.690099999</v>
      </c>
      <c r="D15" s="183">
        <v>11672887.441899998</v>
      </c>
      <c r="E15" s="182">
        <v>5013102.4117699992</v>
      </c>
      <c r="F15" s="183">
        <v>44102896.10187</v>
      </c>
      <c r="G15" s="252">
        <v>44102896.10187</v>
      </c>
      <c r="H15" s="204">
        <f t="shared" si="0"/>
        <v>1</v>
      </c>
    </row>
    <row r="16" spans="1:9">
      <c r="A16" s="53">
        <v>9</v>
      </c>
      <c r="B16" s="118" t="s">
        <v>238</v>
      </c>
      <c r="C16" s="182">
        <v>0</v>
      </c>
      <c r="D16" s="183">
        <v>0</v>
      </c>
      <c r="E16" s="182">
        <v>0</v>
      </c>
      <c r="F16" s="183">
        <v>0</v>
      </c>
      <c r="G16" s="252">
        <v>0</v>
      </c>
      <c r="H16" s="204" t="e">
        <f t="shared" si="0"/>
        <v>#DIV/0!</v>
      </c>
    </row>
    <row r="17" spans="1:8">
      <c r="A17" s="53">
        <v>10</v>
      </c>
      <c r="B17" s="118" t="s">
        <v>756</v>
      </c>
      <c r="C17" s="182">
        <v>0</v>
      </c>
      <c r="D17" s="183">
        <v>0</v>
      </c>
      <c r="E17" s="182">
        <v>0</v>
      </c>
      <c r="F17" s="183">
        <v>0</v>
      </c>
      <c r="G17" s="252">
        <v>0</v>
      </c>
      <c r="H17" s="204" t="e">
        <f t="shared" si="0"/>
        <v>#DIV/0!</v>
      </c>
    </row>
    <row r="18" spans="1:8">
      <c r="A18" s="53">
        <v>11</v>
      </c>
      <c r="B18" s="118" t="s">
        <v>240</v>
      </c>
      <c r="C18" s="182">
        <v>0</v>
      </c>
      <c r="D18" s="183">
        <v>0</v>
      </c>
      <c r="E18" s="182">
        <v>0</v>
      </c>
      <c r="F18" s="183">
        <v>0</v>
      </c>
      <c r="G18" s="252">
        <v>0</v>
      </c>
      <c r="H18" s="204" t="e">
        <f t="shared" si="0"/>
        <v>#DIV/0!</v>
      </c>
    </row>
    <row r="19" spans="1:8">
      <c r="A19" s="53">
        <v>12</v>
      </c>
      <c r="B19" s="118" t="s">
        <v>241</v>
      </c>
      <c r="C19" s="182">
        <v>0</v>
      </c>
      <c r="D19" s="183">
        <v>0</v>
      </c>
      <c r="E19" s="182">
        <v>0</v>
      </c>
      <c r="F19" s="183">
        <v>0</v>
      </c>
      <c r="G19" s="252">
        <v>0</v>
      </c>
      <c r="H19" s="204" t="e">
        <f t="shared" si="0"/>
        <v>#DIV/0!</v>
      </c>
    </row>
    <row r="20" spans="1:8">
      <c r="A20" s="53">
        <v>13</v>
      </c>
      <c r="B20" s="118" t="s">
        <v>242</v>
      </c>
      <c r="C20" s="182">
        <v>0</v>
      </c>
      <c r="D20" s="183">
        <v>0</v>
      </c>
      <c r="E20" s="182">
        <v>0</v>
      </c>
      <c r="F20" s="183">
        <v>0</v>
      </c>
      <c r="G20" s="252">
        <v>0</v>
      </c>
      <c r="H20" s="204" t="e">
        <f t="shared" si="0"/>
        <v>#DIV/0!</v>
      </c>
    </row>
    <row r="21" spans="1:8">
      <c r="A21" s="53">
        <v>14</v>
      </c>
      <c r="B21" s="118" t="s">
        <v>757</v>
      </c>
      <c r="C21" s="182">
        <v>16965032.143100001</v>
      </c>
      <c r="D21" s="183">
        <v>0</v>
      </c>
      <c r="E21" s="182">
        <v>0</v>
      </c>
      <c r="F21" s="183">
        <v>8413018.1458999999</v>
      </c>
      <c r="G21" s="252">
        <v>8413018.1458999999</v>
      </c>
      <c r="H21" s="204">
        <f t="shared" si="0"/>
        <v>0.49590346042001066</v>
      </c>
    </row>
    <row r="22" spans="1:8">
      <c r="A22" s="99"/>
      <c r="B22" s="105" t="s">
        <v>8</v>
      </c>
      <c r="C22" s="175">
        <f>SUM(C8:C21)</f>
        <v>196944543.7247</v>
      </c>
      <c r="D22" s="175">
        <f>SUM(D8:D21)</f>
        <v>44978232.446800001</v>
      </c>
      <c r="E22" s="175">
        <f>SUM(E8:E21)</f>
        <v>21330797.375659999</v>
      </c>
      <c r="F22" s="175">
        <f>SUM(F8:F21)</f>
        <v>171420996.94231001</v>
      </c>
      <c r="G22" s="175">
        <f>SUM(G8:G21)</f>
        <v>171420996.94231001</v>
      </c>
      <c r="H22" s="205">
        <f>G22/(C22+E22)</f>
        <v>0.78534293465377281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I32" sqref="I32"/>
    </sheetView>
  </sheetViews>
  <sheetFormatPr defaultColWidth="9.140625" defaultRowHeight="15"/>
  <cols>
    <col min="1" max="1" width="10.5703125" style="39" bestFit="1" customWidth="1"/>
    <col min="2" max="2" width="95" style="39" customWidth="1"/>
    <col min="3" max="3" width="12.5703125" style="39" bestFit="1" customWidth="1"/>
    <col min="4" max="4" width="10" style="39" bestFit="1" customWidth="1"/>
    <col min="5" max="5" width="18.28515625" style="39" bestFit="1" customWidth="1"/>
    <col min="6" max="13" width="10.7109375" style="39" customWidth="1"/>
    <col min="14" max="14" width="31" style="39" bestFit="1" customWidth="1"/>
    <col min="15" max="15" width="9.140625" style="13" customWidth="1"/>
    <col min="16" max="16384" width="9.140625" style="13"/>
  </cols>
  <sheetData>
    <row r="1" spans="1:14">
      <c r="A1" s="6" t="s">
        <v>0</v>
      </c>
      <c r="B1" s="39" t="str">
        <f>Info!C2</f>
        <v>სს "ზირაათ ბანკი საქართველო"</v>
      </c>
    </row>
    <row r="2" spans="1:14" ht="14.25" customHeight="1">
      <c r="A2" s="39" t="s">
        <v>1</v>
      </c>
      <c r="B2" s="358">
        <f>'1. key ratios'!B2</f>
        <v>45016</v>
      </c>
    </row>
    <row r="3" spans="1:14" ht="14.25" customHeight="1"/>
    <row r="4" spans="1:14">
      <c r="A4" s="3" t="s">
        <v>680</v>
      </c>
      <c r="B4" s="55" t="s">
        <v>174</v>
      </c>
    </row>
    <row r="5" spans="1:14" s="25" customFormat="1" ht="12.75">
      <c r="A5" s="114"/>
      <c r="B5" s="115"/>
      <c r="C5" s="116" t="s">
        <v>681</v>
      </c>
      <c r="D5" s="116" t="s">
        <v>682</v>
      </c>
      <c r="E5" s="116" t="s">
        <v>683</v>
      </c>
      <c r="F5" s="116" t="s">
        <v>684</v>
      </c>
      <c r="G5" s="116" t="s">
        <v>685</v>
      </c>
      <c r="H5" s="116" t="s">
        <v>686</v>
      </c>
      <c r="I5" s="116" t="s">
        <v>687</v>
      </c>
      <c r="J5" s="116" t="s">
        <v>688</v>
      </c>
      <c r="K5" s="116" t="s">
        <v>689</v>
      </c>
      <c r="L5" s="116" t="s">
        <v>690</v>
      </c>
      <c r="M5" s="116" t="s">
        <v>691</v>
      </c>
      <c r="N5" s="117" t="s">
        <v>692</v>
      </c>
    </row>
    <row r="6" spans="1:14" ht="45">
      <c r="A6" s="106"/>
      <c r="B6" s="67"/>
      <c r="C6" s="68" t="s">
        <v>693</v>
      </c>
      <c r="D6" s="69" t="s">
        <v>694</v>
      </c>
      <c r="E6" s="70" t="s">
        <v>695</v>
      </c>
      <c r="F6" s="71">
        <v>0</v>
      </c>
      <c r="G6" s="71">
        <v>0.2</v>
      </c>
      <c r="H6" s="71">
        <v>0.35</v>
      </c>
      <c r="I6" s="71">
        <v>0.5</v>
      </c>
      <c r="J6" s="71">
        <v>0.75</v>
      </c>
      <c r="K6" s="71">
        <v>1</v>
      </c>
      <c r="L6" s="71">
        <v>1.5</v>
      </c>
      <c r="M6" s="71">
        <v>2.5</v>
      </c>
      <c r="N6" s="107" t="s">
        <v>174</v>
      </c>
    </row>
    <row r="7" spans="1:14">
      <c r="A7" s="108">
        <v>1</v>
      </c>
      <c r="B7" s="72" t="s">
        <v>696</v>
      </c>
      <c r="C7" s="184">
        <f>SUM(C8:C13)</f>
        <v>0</v>
      </c>
      <c r="D7" s="67"/>
      <c r="E7" s="187">
        <f t="shared" ref="E7:M7" si="0">SUM(E8:E13)</f>
        <v>0</v>
      </c>
      <c r="F7" s="184">
        <f>SUM(F8:F13)</f>
        <v>0</v>
      </c>
      <c r="G7" s="184">
        <f t="shared" si="0"/>
        <v>0</v>
      </c>
      <c r="H7" s="184">
        <f t="shared" si="0"/>
        <v>0</v>
      </c>
      <c r="I7" s="184">
        <f t="shared" si="0"/>
        <v>0</v>
      </c>
      <c r="J7" s="184">
        <f t="shared" si="0"/>
        <v>0</v>
      </c>
      <c r="K7" s="184">
        <f t="shared" si="0"/>
        <v>0</v>
      </c>
      <c r="L7" s="184">
        <f t="shared" si="0"/>
        <v>0</v>
      </c>
      <c r="M7" s="184">
        <f t="shared" si="0"/>
        <v>0</v>
      </c>
      <c r="N7" s="109">
        <f>SUM(N8:N13)</f>
        <v>0</v>
      </c>
    </row>
    <row r="8" spans="1:14">
      <c r="A8" s="108">
        <v>1.1000000000000001</v>
      </c>
      <c r="B8" s="73" t="s">
        <v>697</v>
      </c>
      <c r="C8" s="185">
        <v>0</v>
      </c>
      <c r="D8" s="74">
        <v>0.02</v>
      </c>
      <c r="E8" s="187">
        <f>C8*D8</f>
        <v>0</v>
      </c>
      <c r="F8" s="185"/>
      <c r="G8" s="185"/>
      <c r="H8" s="185"/>
      <c r="I8" s="185"/>
      <c r="J8" s="185"/>
      <c r="K8" s="185"/>
      <c r="L8" s="185"/>
      <c r="M8" s="185"/>
      <c r="N8" s="109">
        <f>SUMPRODUCT($F$6:$M$6,F8:M8)</f>
        <v>0</v>
      </c>
    </row>
    <row r="9" spans="1:14">
      <c r="A9" s="108">
        <v>1.2</v>
      </c>
      <c r="B9" s="73" t="s">
        <v>698</v>
      </c>
      <c r="C9" s="185">
        <v>0</v>
      </c>
      <c r="D9" s="74">
        <v>0.05</v>
      </c>
      <c r="E9" s="187">
        <f>C9*D9</f>
        <v>0</v>
      </c>
      <c r="F9" s="185"/>
      <c r="G9" s="185"/>
      <c r="H9" s="185"/>
      <c r="I9" s="185"/>
      <c r="J9" s="185"/>
      <c r="K9" s="185"/>
      <c r="L9" s="185"/>
      <c r="M9" s="185"/>
      <c r="N9" s="109">
        <f t="shared" ref="N9:N12" si="1">SUMPRODUCT($F$6:$M$6,F9:M9)</f>
        <v>0</v>
      </c>
    </row>
    <row r="10" spans="1:14">
      <c r="A10" s="108">
        <v>1.3</v>
      </c>
      <c r="B10" s="73" t="s">
        <v>699</v>
      </c>
      <c r="C10" s="185">
        <v>0</v>
      </c>
      <c r="D10" s="74">
        <v>0.08</v>
      </c>
      <c r="E10" s="187">
        <f>C10*D10</f>
        <v>0</v>
      </c>
      <c r="F10" s="185"/>
      <c r="G10" s="185"/>
      <c r="H10" s="185"/>
      <c r="I10" s="185"/>
      <c r="J10" s="185"/>
      <c r="K10" s="185"/>
      <c r="L10" s="185"/>
      <c r="M10" s="185"/>
      <c r="N10" s="109">
        <f>SUMPRODUCT($F$6:$M$6,F10:M10)</f>
        <v>0</v>
      </c>
    </row>
    <row r="11" spans="1:14">
      <c r="A11" s="108">
        <v>1.4</v>
      </c>
      <c r="B11" s="73" t="s">
        <v>700</v>
      </c>
      <c r="C11" s="185">
        <v>0</v>
      </c>
      <c r="D11" s="74">
        <v>0.11</v>
      </c>
      <c r="E11" s="187">
        <f>C11*D11</f>
        <v>0</v>
      </c>
      <c r="F11" s="185"/>
      <c r="G11" s="185"/>
      <c r="H11" s="185"/>
      <c r="I11" s="185"/>
      <c r="J11" s="185"/>
      <c r="K11" s="185"/>
      <c r="L11" s="185"/>
      <c r="M11" s="185"/>
      <c r="N11" s="109">
        <f t="shared" si="1"/>
        <v>0</v>
      </c>
    </row>
    <row r="12" spans="1:14">
      <c r="A12" s="108">
        <v>1.5</v>
      </c>
      <c r="B12" s="73" t="s">
        <v>701</v>
      </c>
      <c r="C12" s="185">
        <v>0</v>
      </c>
      <c r="D12" s="74">
        <v>0.14000000000000001</v>
      </c>
      <c r="E12" s="187">
        <f>C12*D12</f>
        <v>0</v>
      </c>
      <c r="F12" s="185"/>
      <c r="G12" s="185"/>
      <c r="H12" s="185"/>
      <c r="I12" s="185"/>
      <c r="J12" s="185"/>
      <c r="K12" s="185"/>
      <c r="L12" s="185"/>
      <c r="M12" s="185"/>
      <c r="N12" s="109">
        <f t="shared" si="1"/>
        <v>0</v>
      </c>
    </row>
    <row r="13" spans="1:14">
      <c r="A13" s="108">
        <v>1.6</v>
      </c>
      <c r="B13" s="75" t="s">
        <v>702</v>
      </c>
      <c r="C13" s="185">
        <v>0</v>
      </c>
      <c r="D13" s="76"/>
      <c r="E13" s="185"/>
      <c r="F13" s="185"/>
      <c r="G13" s="185"/>
      <c r="H13" s="185"/>
      <c r="I13" s="185"/>
      <c r="J13" s="185"/>
      <c r="K13" s="185"/>
      <c r="L13" s="185"/>
      <c r="M13" s="185"/>
      <c r="N13" s="109">
        <f>SUMPRODUCT($F$6:$M$6,F13:M13)</f>
        <v>0</v>
      </c>
    </row>
    <row r="14" spans="1:14">
      <c r="A14" s="108">
        <v>2</v>
      </c>
      <c r="B14" s="77" t="s">
        <v>703</v>
      </c>
      <c r="C14" s="184">
        <f>SUM(C15:C20)</f>
        <v>0</v>
      </c>
      <c r="D14" s="67"/>
      <c r="E14" s="187">
        <f t="shared" ref="E14:M14" si="2">SUM(E15:E20)</f>
        <v>0</v>
      </c>
      <c r="F14" s="185">
        <f t="shared" si="2"/>
        <v>0</v>
      </c>
      <c r="G14" s="185">
        <f t="shared" si="2"/>
        <v>0</v>
      </c>
      <c r="H14" s="185">
        <f t="shared" si="2"/>
        <v>0</v>
      </c>
      <c r="I14" s="185">
        <f t="shared" si="2"/>
        <v>0</v>
      </c>
      <c r="J14" s="185">
        <f t="shared" si="2"/>
        <v>0</v>
      </c>
      <c r="K14" s="185">
        <f t="shared" si="2"/>
        <v>0</v>
      </c>
      <c r="L14" s="185">
        <f t="shared" si="2"/>
        <v>0</v>
      </c>
      <c r="M14" s="185">
        <f t="shared" si="2"/>
        <v>0</v>
      </c>
      <c r="N14" s="109">
        <f>SUM(N15:N20)</f>
        <v>0</v>
      </c>
    </row>
    <row r="15" spans="1:14">
      <c r="A15" s="108">
        <v>2.1</v>
      </c>
      <c r="B15" s="75" t="s">
        <v>697</v>
      </c>
      <c r="C15" s="185"/>
      <c r="D15" s="74">
        <v>5.0000000000000001E-3</v>
      </c>
      <c r="E15" s="187">
        <f>C15*D15</f>
        <v>0</v>
      </c>
      <c r="F15" s="185"/>
      <c r="G15" s="185"/>
      <c r="H15" s="185"/>
      <c r="I15" s="185"/>
      <c r="J15" s="185"/>
      <c r="K15" s="185"/>
      <c r="L15" s="185"/>
      <c r="M15" s="185"/>
      <c r="N15" s="109">
        <f>SUMPRODUCT($F$6:$M$6,F15:M15)</f>
        <v>0</v>
      </c>
    </row>
    <row r="16" spans="1:14">
      <c r="A16" s="108">
        <v>2.2000000000000002</v>
      </c>
      <c r="B16" s="75" t="s">
        <v>698</v>
      </c>
      <c r="C16" s="185"/>
      <c r="D16" s="74">
        <v>0.01</v>
      </c>
      <c r="E16" s="187">
        <f>C16*D16</f>
        <v>0</v>
      </c>
      <c r="F16" s="185"/>
      <c r="G16" s="185"/>
      <c r="H16" s="185"/>
      <c r="I16" s="185"/>
      <c r="J16" s="185"/>
      <c r="K16" s="185"/>
      <c r="L16" s="185"/>
      <c r="M16" s="185"/>
      <c r="N16" s="109">
        <f t="shared" ref="N16:N20" si="3">SUMPRODUCT($F$6:$M$6,F16:M16)</f>
        <v>0</v>
      </c>
    </row>
    <row r="17" spans="1:14">
      <c r="A17" s="108">
        <v>2.2999999999999998</v>
      </c>
      <c r="B17" s="75" t="s">
        <v>699</v>
      </c>
      <c r="C17" s="185"/>
      <c r="D17" s="74">
        <v>0.02</v>
      </c>
      <c r="E17" s="187">
        <f>C17*D17</f>
        <v>0</v>
      </c>
      <c r="F17" s="185"/>
      <c r="G17" s="185"/>
      <c r="H17" s="185"/>
      <c r="I17" s="185"/>
      <c r="J17" s="185"/>
      <c r="K17" s="185"/>
      <c r="L17" s="185"/>
      <c r="M17" s="185"/>
      <c r="N17" s="109">
        <f t="shared" si="3"/>
        <v>0</v>
      </c>
    </row>
    <row r="18" spans="1:14">
      <c r="A18" s="108">
        <v>2.4</v>
      </c>
      <c r="B18" s="75" t="s">
        <v>700</v>
      </c>
      <c r="C18" s="185"/>
      <c r="D18" s="74">
        <v>0.03</v>
      </c>
      <c r="E18" s="187">
        <f>C18*D18</f>
        <v>0</v>
      </c>
      <c r="F18" s="185"/>
      <c r="G18" s="185"/>
      <c r="H18" s="185"/>
      <c r="I18" s="185"/>
      <c r="J18" s="185"/>
      <c r="K18" s="185"/>
      <c r="L18" s="185"/>
      <c r="M18" s="185"/>
      <c r="N18" s="109">
        <f t="shared" si="3"/>
        <v>0</v>
      </c>
    </row>
    <row r="19" spans="1:14">
      <c r="A19" s="108">
        <v>2.5</v>
      </c>
      <c r="B19" s="75" t="s">
        <v>701</v>
      </c>
      <c r="C19" s="185"/>
      <c r="D19" s="74">
        <v>0.04</v>
      </c>
      <c r="E19" s="187">
        <f>C19*D19</f>
        <v>0</v>
      </c>
      <c r="F19" s="185"/>
      <c r="G19" s="185"/>
      <c r="H19" s="185"/>
      <c r="I19" s="185"/>
      <c r="J19" s="185"/>
      <c r="K19" s="185"/>
      <c r="L19" s="185"/>
      <c r="M19" s="185"/>
      <c r="N19" s="109">
        <f t="shared" si="3"/>
        <v>0</v>
      </c>
    </row>
    <row r="20" spans="1:14">
      <c r="A20" s="108">
        <v>2.6</v>
      </c>
      <c r="B20" s="75" t="s">
        <v>702</v>
      </c>
      <c r="C20" s="185"/>
      <c r="D20" s="76"/>
      <c r="E20" s="188"/>
      <c r="F20" s="185"/>
      <c r="G20" s="185"/>
      <c r="H20" s="185"/>
      <c r="I20" s="185"/>
      <c r="J20" s="185"/>
      <c r="K20" s="185"/>
      <c r="L20" s="185"/>
      <c r="M20" s="185"/>
      <c r="N20" s="109">
        <f t="shared" si="3"/>
        <v>0</v>
      </c>
    </row>
    <row r="21" spans="1:14">
      <c r="A21" s="110">
        <v>3</v>
      </c>
      <c r="B21" s="111" t="s">
        <v>8</v>
      </c>
      <c r="C21" s="186">
        <f>C14+C7</f>
        <v>0</v>
      </c>
      <c r="D21" s="112"/>
      <c r="E21" s="189">
        <f>E14+E7</f>
        <v>0</v>
      </c>
      <c r="F21" s="190">
        <f>F7+F14</f>
        <v>0</v>
      </c>
      <c r="G21" s="190">
        <f t="shared" ref="G21:L21" si="4">G7+G14</f>
        <v>0</v>
      </c>
      <c r="H21" s="190">
        <f t="shared" si="4"/>
        <v>0</v>
      </c>
      <c r="I21" s="190">
        <f t="shared" si="4"/>
        <v>0</v>
      </c>
      <c r="J21" s="190">
        <f t="shared" si="4"/>
        <v>0</v>
      </c>
      <c r="K21" s="190">
        <f t="shared" si="4"/>
        <v>0</v>
      </c>
      <c r="L21" s="190">
        <f t="shared" si="4"/>
        <v>0</v>
      </c>
      <c r="M21" s="190">
        <f>M7+M14</f>
        <v>0</v>
      </c>
      <c r="N21" s="113">
        <f>N14+N7</f>
        <v>0</v>
      </c>
    </row>
    <row r="22" spans="1:14">
      <c r="E22" s="191"/>
      <c r="F22" s="191"/>
      <c r="G22" s="191"/>
      <c r="H22" s="191"/>
      <c r="I22" s="191"/>
      <c r="J22" s="191"/>
      <c r="K22" s="191"/>
      <c r="L22" s="191"/>
      <c r="M22" s="191"/>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10" workbookViewId="0">
      <selection activeCell="C6" sqref="C6:C41"/>
    </sheetView>
  </sheetViews>
  <sheetFormatPr defaultRowHeight="15"/>
  <cols>
    <col min="1" max="1" width="11.42578125" customWidth="1"/>
    <col min="2" max="2" width="76.85546875" style="5" customWidth="1"/>
    <col min="3" max="3" width="22.85546875" customWidth="1"/>
  </cols>
  <sheetData>
    <row r="1" spans="1:3">
      <c r="A1" s="696" t="s">
        <v>0</v>
      </c>
      <c r="B1" s="703" t="str">
        <f>Info!C2</f>
        <v>სს "ზირაათ ბანკი საქართველო"</v>
      </c>
    </row>
    <row r="2" spans="1:3">
      <c r="A2" s="696" t="s">
        <v>1</v>
      </c>
      <c r="B2" s="633">
        <f>'1. key ratios'!B2</f>
        <v>45016</v>
      </c>
    </row>
    <row r="3" spans="1:3">
      <c r="A3" s="236"/>
    </row>
    <row r="4" spans="1:3">
      <c r="A4" s="236" t="s">
        <v>704</v>
      </c>
      <c r="B4" s="5" t="s">
        <v>175</v>
      </c>
    </row>
    <row r="5" spans="1:3">
      <c r="A5" s="288"/>
      <c r="B5" s="288" t="s">
        <v>705</v>
      </c>
      <c r="C5" s="300"/>
    </row>
    <row r="6" spans="1:3">
      <c r="A6" s="289">
        <v>1</v>
      </c>
      <c r="B6" s="301" t="s">
        <v>706</v>
      </c>
      <c r="C6" s="302">
        <v>197881469.0747</v>
      </c>
    </row>
    <row r="7" spans="1:3">
      <c r="A7" s="289">
        <v>2</v>
      </c>
      <c r="B7" s="301" t="s">
        <v>707</v>
      </c>
      <c r="C7" s="302">
        <v>-936925.35</v>
      </c>
    </row>
    <row r="8" spans="1:3">
      <c r="A8" s="290">
        <v>3</v>
      </c>
      <c r="B8" s="303" t="s">
        <v>708</v>
      </c>
      <c r="C8" s="304">
        <f>C6+C7</f>
        <v>196944543.7247</v>
      </c>
    </row>
    <row r="9" spans="1:3">
      <c r="A9" s="291"/>
      <c r="B9" s="291" t="s">
        <v>709</v>
      </c>
      <c r="C9" s="305"/>
    </row>
    <row r="10" spans="1:3">
      <c r="A10" s="292">
        <v>4</v>
      </c>
      <c r="B10" s="306" t="s">
        <v>710</v>
      </c>
      <c r="C10" s="302"/>
    </row>
    <row r="11" spans="1:3">
      <c r="A11" s="292">
        <v>5</v>
      </c>
      <c r="B11" s="307" t="s">
        <v>711</v>
      </c>
      <c r="C11" s="302"/>
    </row>
    <row r="12" spans="1:3">
      <c r="A12" s="292" t="s">
        <v>712</v>
      </c>
      <c r="B12" s="301" t="s">
        <v>713</v>
      </c>
      <c r="C12" s="304">
        <f>'15. CCR'!E21</f>
        <v>0</v>
      </c>
    </row>
    <row r="13" spans="1:3">
      <c r="A13" s="293">
        <v>6</v>
      </c>
      <c r="B13" s="308" t="s">
        <v>714</v>
      </c>
      <c r="C13" s="302"/>
    </row>
    <row r="14" spans="1:3">
      <c r="A14" s="293">
        <v>7</v>
      </c>
      <c r="B14" s="309" t="s">
        <v>715</v>
      </c>
      <c r="C14" s="302"/>
    </row>
    <row r="15" spans="1:3">
      <c r="A15" s="294">
        <v>8</v>
      </c>
      <c r="B15" s="301" t="s">
        <v>716</v>
      </c>
      <c r="C15" s="302"/>
    </row>
    <row r="16" spans="1:3" ht="24">
      <c r="A16" s="293">
        <v>9</v>
      </c>
      <c r="B16" s="309" t="s">
        <v>717</v>
      </c>
      <c r="C16" s="302"/>
    </row>
    <row r="17" spans="1:3">
      <c r="A17" s="293">
        <v>10</v>
      </c>
      <c r="B17" s="309" t="s">
        <v>718</v>
      </c>
      <c r="C17" s="302"/>
    </row>
    <row r="18" spans="1:3">
      <c r="A18" s="295">
        <v>11</v>
      </c>
      <c r="B18" s="310" t="s">
        <v>719</v>
      </c>
      <c r="C18" s="304">
        <f>SUM(C10:C17)</f>
        <v>0</v>
      </c>
    </row>
    <row r="19" spans="1:3">
      <c r="A19" s="291"/>
      <c r="B19" s="291" t="s">
        <v>720</v>
      </c>
      <c r="C19" s="311"/>
    </row>
    <row r="20" spans="1:3">
      <c r="A20" s="293">
        <v>12</v>
      </c>
      <c r="B20" s="306" t="s">
        <v>721</v>
      </c>
      <c r="C20" s="302"/>
    </row>
    <row r="21" spans="1:3">
      <c r="A21" s="293">
        <v>13</v>
      </c>
      <c r="B21" s="306" t="s">
        <v>722</v>
      </c>
      <c r="C21" s="302"/>
    </row>
    <row r="22" spans="1:3">
      <c r="A22" s="293">
        <v>14</v>
      </c>
      <c r="B22" s="306" t="s">
        <v>723</v>
      </c>
      <c r="C22" s="302"/>
    </row>
    <row r="23" spans="1:3" ht="24">
      <c r="A23" s="293" t="s">
        <v>724</v>
      </c>
      <c r="B23" s="306" t="s">
        <v>725</v>
      </c>
      <c r="C23" s="302"/>
    </row>
    <row r="24" spans="1:3">
      <c r="A24" s="293">
        <v>15</v>
      </c>
      <c r="B24" s="306" t="s">
        <v>726</v>
      </c>
      <c r="C24" s="302"/>
    </row>
    <row r="25" spans="1:3">
      <c r="A25" s="293" t="s">
        <v>727</v>
      </c>
      <c r="B25" s="301" t="s">
        <v>728</v>
      </c>
      <c r="C25" s="302"/>
    </row>
    <row r="26" spans="1:3">
      <c r="A26" s="295">
        <v>16</v>
      </c>
      <c r="B26" s="310" t="s">
        <v>729</v>
      </c>
      <c r="C26" s="304">
        <f>SUM(C20:C25)</f>
        <v>0</v>
      </c>
    </row>
    <row r="27" spans="1:3">
      <c r="A27" s="291"/>
      <c r="B27" s="291" t="s">
        <v>730</v>
      </c>
      <c r="C27" s="305"/>
    </row>
    <row r="28" spans="1:3">
      <c r="A28" s="292">
        <v>17</v>
      </c>
      <c r="B28" s="301" t="s">
        <v>731</v>
      </c>
      <c r="C28" s="302">
        <v>44978232.446799994</v>
      </c>
    </row>
    <row r="29" spans="1:3">
      <c r="A29" s="292">
        <v>18</v>
      </c>
      <c r="B29" s="301" t="s">
        <v>732</v>
      </c>
      <c r="C29" s="302">
        <v>-23647435.071139999</v>
      </c>
    </row>
    <row r="30" spans="1:3">
      <c r="A30" s="295">
        <v>19</v>
      </c>
      <c r="B30" s="310" t="s">
        <v>733</v>
      </c>
      <c r="C30" s="304">
        <f>C28+C29</f>
        <v>21330797.375659995</v>
      </c>
    </row>
    <row r="31" spans="1:3">
      <c r="A31" s="296"/>
      <c r="B31" s="291" t="s">
        <v>734</v>
      </c>
      <c r="C31" s="305"/>
    </row>
    <row r="32" spans="1:3">
      <c r="A32" s="292" t="s">
        <v>735</v>
      </c>
      <c r="B32" s="306" t="s">
        <v>736</v>
      </c>
      <c r="C32" s="312"/>
    </row>
    <row r="33" spans="1:3">
      <c r="A33" s="292" t="s">
        <v>737</v>
      </c>
      <c r="B33" s="307" t="s">
        <v>738</v>
      </c>
      <c r="C33" s="312"/>
    </row>
    <row r="34" spans="1:3">
      <c r="A34" s="291"/>
      <c r="B34" s="291" t="s">
        <v>739</v>
      </c>
      <c r="C34" s="305"/>
    </row>
    <row r="35" spans="1:3">
      <c r="A35" s="295">
        <v>20</v>
      </c>
      <c r="B35" s="310" t="s">
        <v>114</v>
      </c>
      <c r="C35" s="304">
        <v>68701450.83510001</v>
      </c>
    </row>
    <row r="36" spans="1:3">
      <c r="A36" s="295">
        <v>21</v>
      </c>
      <c r="B36" s="310" t="s">
        <v>740</v>
      </c>
      <c r="C36" s="304">
        <f>C8+C18+C26+C30</f>
        <v>218275341.10036001</v>
      </c>
    </row>
    <row r="37" spans="1:3">
      <c r="A37" s="297"/>
      <c r="B37" s="297" t="s">
        <v>175</v>
      </c>
      <c r="C37" s="305"/>
    </row>
    <row r="38" spans="1:3">
      <c r="A38" s="295">
        <v>22</v>
      </c>
      <c r="B38" s="310" t="s">
        <v>175</v>
      </c>
      <c r="C38" s="727">
        <f>IFERROR(C35/C36,0)</f>
        <v>0.31474673450864993</v>
      </c>
    </row>
    <row r="39" spans="1:3">
      <c r="A39" s="297"/>
      <c r="B39" s="297" t="s">
        <v>741</v>
      </c>
      <c r="C39" s="305"/>
    </row>
    <row r="40" spans="1:3">
      <c r="A40" s="298" t="s">
        <v>742</v>
      </c>
      <c r="B40" s="306" t="s">
        <v>743</v>
      </c>
      <c r="C40" s="312"/>
    </row>
    <row r="41" spans="1:3">
      <c r="A41" s="299" t="s">
        <v>744</v>
      </c>
      <c r="B41" s="307" t="s">
        <v>745</v>
      </c>
      <c r="C41" s="312"/>
    </row>
    <row r="43" spans="1:3">
      <c r="B43" s="324" t="s">
        <v>746</v>
      </c>
    </row>
  </sheetData>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C8" sqref="C8:K25"/>
    </sheetView>
  </sheetViews>
  <sheetFormatPr defaultColWidth="9.140625" defaultRowHeight="12.75"/>
  <cols>
    <col min="1" max="1" width="10.5703125" style="236" bestFit="1" customWidth="1"/>
    <col min="2" max="2" width="104.140625" style="236" customWidth="1"/>
    <col min="3" max="4" width="12.7109375" style="236" customWidth="1"/>
    <col min="5" max="5" width="12.140625" style="236" customWidth="1"/>
    <col min="6" max="11" width="12.7109375" style="236" customWidth="1"/>
    <col min="12" max="12" width="9.140625" style="236" customWidth="1"/>
    <col min="13" max="16384" width="9.140625" style="236"/>
  </cols>
  <sheetData>
    <row r="1" spans="1:11">
      <c r="A1" s="696" t="s">
        <v>0</v>
      </c>
      <c r="B1" s="696" t="str">
        <f>Info!C2</f>
        <v>სს "ზირაათ ბანკი საქართველო"</v>
      </c>
    </row>
    <row r="2" spans="1:11">
      <c r="A2" s="696" t="s">
        <v>1</v>
      </c>
      <c r="B2" s="633">
        <f>'1. key ratios'!B2</f>
        <v>45016</v>
      </c>
      <c r="C2" s="237"/>
      <c r="D2" s="237"/>
    </row>
    <row r="3" spans="1:11">
      <c r="B3" s="237"/>
      <c r="C3" s="237"/>
      <c r="D3" s="237"/>
    </row>
    <row r="4" spans="1:11">
      <c r="A4" s="236" t="s">
        <v>766</v>
      </c>
      <c r="B4" s="199" t="s">
        <v>173</v>
      </c>
      <c r="C4" s="237"/>
      <c r="D4" s="237"/>
    </row>
    <row r="5" spans="1:11" ht="30" customHeight="1">
      <c r="A5" s="853"/>
      <c r="B5" s="854"/>
      <c r="C5" s="851" t="s">
        <v>767</v>
      </c>
      <c r="D5" s="851"/>
      <c r="E5" s="851"/>
      <c r="F5" s="851" t="s">
        <v>768</v>
      </c>
      <c r="G5" s="851"/>
      <c r="H5" s="851"/>
      <c r="I5" s="851" t="s">
        <v>769</v>
      </c>
      <c r="J5" s="851"/>
      <c r="K5" s="852"/>
    </row>
    <row r="6" spans="1:11">
      <c r="A6" s="234"/>
      <c r="B6" s="235"/>
      <c r="C6" s="238" t="s">
        <v>6</v>
      </c>
      <c r="D6" s="238" t="s">
        <v>770</v>
      </c>
      <c r="E6" s="238" t="s">
        <v>8</v>
      </c>
      <c r="F6" s="238" t="s">
        <v>6</v>
      </c>
      <c r="G6" s="238" t="s">
        <v>770</v>
      </c>
      <c r="H6" s="238" t="s">
        <v>8</v>
      </c>
      <c r="I6" s="238" t="s">
        <v>6</v>
      </c>
      <c r="J6" s="238" t="s">
        <v>770</v>
      </c>
      <c r="K6" s="240" t="s">
        <v>8</v>
      </c>
    </row>
    <row r="7" spans="1:11">
      <c r="A7" s="241" t="s">
        <v>274</v>
      </c>
      <c r="B7" s="233"/>
      <c r="C7" s="233"/>
      <c r="D7" s="233"/>
      <c r="E7" s="233"/>
      <c r="F7" s="233"/>
      <c r="G7" s="233"/>
      <c r="H7" s="233"/>
      <c r="I7" s="233"/>
      <c r="J7" s="233"/>
      <c r="K7" s="242"/>
    </row>
    <row r="8" spans="1:11">
      <c r="A8" s="232">
        <v>1</v>
      </c>
      <c r="B8" s="210" t="s">
        <v>274</v>
      </c>
      <c r="C8" s="1"/>
      <c r="D8" s="1"/>
      <c r="E8" s="1"/>
      <c r="F8" s="211">
        <v>33196552.358241696</v>
      </c>
      <c r="G8" s="211">
        <v>51543986.958010904</v>
      </c>
      <c r="H8" s="211">
        <v>84740539.316252604</v>
      </c>
      <c r="I8" s="211">
        <v>26828574.379670396</v>
      </c>
      <c r="J8" s="211">
        <v>31240342.761425301</v>
      </c>
      <c r="K8" s="220">
        <v>58068917.141095698</v>
      </c>
    </row>
    <row r="9" spans="1:11">
      <c r="A9" s="241" t="s">
        <v>771</v>
      </c>
      <c r="B9" s="233"/>
      <c r="C9" s="233"/>
      <c r="D9" s="233"/>
      <c r="E9" s="233"/>
      <c r="F9" s="233"/>
      <c r="G9" s="233"/>
      <c r="H9" s="233"/>
      <c r="I9" s="233"/>
      <c r="J9" s="233"/>
      <c r="K9" s="242"/>
    </row>
    <row r="10" spans="1:11">
      <c r="A10" s="243">
        <v>2</v>
      </c>
      <c r="B10" s="212" t="s">
        <v>406</v>
      </c>
      <c r="C10" s="212">
        <v>1584865.1617562</v>
      </c>
      <c r="D10" s="213">
        <v>30734397.509276703</v>
      </c>
      <c r="E10" s="213">
        <v>32319262.671032902</v>
      </c>
      <c r="F10" s="213">
        <v>495020.27670111554</v>
      </c>
      <c r="G10" s="213">
        <v>14944217.869323086</v>
      </c>
      <c r="H10" s="213">
        <v>15439238.146024201</v>
      </c>
      <c r="I10" s="213">
        <v>115583.14978007998</v>
      </c>
      <c r="J10" s="213">
        <v>2817644.1724909451</v>
      </c>
      <c r="K10" s="244">
        <v>2933227.3222710253</v>
      </c>
    </row>
    <row r="11" spans="1:11">
      <c r="A11" s="243">
        <v>3</v>
      </c>
      <c r="B11" s="212" t="s">
        <v>408</v>
      </c>
      <c r="C11" s="212">
        <v>23039183.311755598</v>
      </c>
      <c r="D11" s="213">
        <v>61523893.402404785</v>
      </c>
      <c r="E11" s="213">
        <v>84563076.714160383</v>
      </c>
      <c r="F11" s="213">
        <v>8608811.2316007651</v>
      </c>
      <c r="G11" s="213">
        <v>26022544.814840157</v>
      </c>
      <c r="H11" s="213">
        <v>34631356.046440922</v>
      </c>
      <c r="I11" s="213">
        <v>6308980.743850938</v>
      </c>
      <c r="J11" s="213">
        <v>27608749.080306359</v>
      </c>
      <c r="K11" s="244">
        <v>33917729.824157298</v>
      </c>
    </row>
    <row r="12" spans="1:11">
      <c r="A12" s="243">
        <v>4</v>
      </c>
      <c r="B12" s="212" t="s">
        <v>410</v>
      </c>
      <c r="C12" s="212">
        <v>0</v>
      </c>
      <c r="D12" s="213">
        <v>0</v>
      </c>
      <c r="E12" s="213">
        <v>0</v>
      </c>
      <c r="F12" s="213">
        <v>0</v>
      </c>
      <c r="G12" s="213">
        <v>0</v>
      </c>
      <c r="H12" s="213">
        <v>0</v>
      </c>
      <c r="I12" s="213">
        <v>0</v>
      </c>
      <c r="J12" s="213">
        <v>0</v>
      </c>
      <c r="K12" s="244">
        <v>0</v>
      </c>
    </row>
    <row r="13" spans="1:11">
      <c r="A13" s="243">
        <v>5</v>
      </c>
      <c r="B13" s="212" t="s">
        <v>412</v>
      </c>
      <c r="C13" s="212">
        <v>16700630.816152999</v>
      </c>
      <c r="D13" s="213">
        <v>25763788.0674202</v>
      </c>
      <c r="E13" s="213">
        <v>42464418.883573197</v>
      </c>
      <c r="F13" s="213">
        <v>2800746.0573717919</v>
      </c>
      <c r="G13" s="213">
        <v>3345151.6199782407</v>
      </c>
      <c r="H13" s="213">
        <v>6145897.6773500331</v>
      </c>
      <c r="I13" s="213">
        <v>1036514.942857085</v>
      </c>
      <c r="J13" s="213">
        <v>1442280.7541557751</v>
      </c>
      <c r="K13" s="244">
        <v>2478795.6970128603</v>
      </c>
    </row>
    <row r="14" spans="1:11">
      <c r="A14" s="243">
        <v>6</v>
      </c>
      <c r="B14" s="212" t="s">
        <v>414</v>
      </c>
      <c r="C14" s="212"/>
      <c r="D14" s="213"/>
      <c r="E14" s="213"/>
      <c r="F14" s="213">
        <v>0</v>
      </c>
      <c r="G14" s="213">
        <v>0</v>
      </c>
      <c r="H14" s="213">
        <v>0</v>
      </c>
      <c r="I14" s="213"/>
      <c r="J14" s="213"/>
      <c r="K14" s="244"/>
    </row>
    <row r="15" spans="1:11">
      <c r="A15" s="243">
        <v>7</v>
      </c>
      <c r="B15" s="212" t="s">
        <v>416</v>
      </c>
      <c r="C15" s="212">
        <v>572047.56803000008</v>
      </c>
      <c r="D15" s="213">
        <v>554141.08464670007</v>
      </c>
      <c r="E15" s="213">
        <v>1126188.6526767001</v>
      </c>
      <c r="F15" s="213">
        <v>46561.027362499997</v>
      </c>
      <c r="G15" s="213">
        <v>0</v>
      </c>
      <c r="H15" s="213">
        <v>46561.027362499997</v>
      </c>
      <c r="I15" s="213">
        <v>46561.027362499997</v>
      </c>
      <c r="J15" s="213">
        <v>0</v>
      </c>
      <c r="K15" s="244">
        <v>46561.027362499997</v>
      </c>
    </row>
    <row r="16" spans="1:11">
      <c r="A16" s="243">
        <v>8</v>
      </c>
      <c r="B16" s="214" t="s">
        <v>772</v>
      </c>
      <c r="C16" s="212">
        <v>41896726.857694797</v>
      </c>
      <c r="D16" s="213">
        <v>118576220.06374839</v>
      </c>
      <c r="E16" s="213">
        <v>160472946.92144319</v>
      </c>
      <c r="F16" s="213">
        <v>11951138.593036171</v>
      </c>
      <c r="G16" s="213">
        <v>44311914.304141484</v>
      </c>
      <c r="H16" s="213">
        <v>56263052.897177659</v>
      </c>
      <c r="I16" s="213">
        <v>7507639.8638506029</v>
      </c>
      <c r="J16" s="213">
        <v>31868674.006953079</v>
      </c>
      <c r="K16" s="244">
        <v>39376313.870803691</v>
      </c>
    </row>
    <row r="17" spans="1:11">
      <c r="A17" s="241" t="s">
        <v>773</v>
      </c>
      <c r="B17" s="233"/>
      <c r="C17" s="233"/>
      <c r="D17" s="233"/>
      <c r="E17" s="233"/>
      <c r="F17" s="233"/>
      <c r="G17" s="233"/>
      <c r="H17" s="233"/>
      <c r="I17" s="233"/>
      <c r="J17" s="233"/>
      <c r="K17" s="242"/>
    </row>
    <row r="18" spans="1:11">
      <c r="A18" s="243">
        <v>9</v>
      </c>
      <c r="B18" s="212" t="s">
        <v>774</v>
      </c>
      <c r="C18" s="212">
        <v>0</v>
      </c>
      <c r="D18" s="213">
        <v>0</v>
      </c>
      <c r="E18" s="213">
        <v>0</v>
      </c>
      <c r="F18" s="213"/>
      <c r="G18" s="213"/>
      <c r="H18" s="213">
        <v>0</v>
      </c>
      <c r="I18" s="213">
        <v>0</v>
      </c>
      <c r="J18" s="213">
        <v>0</v>
      </c>
      <c r="K18" s="244">
        <v>0</v>
      </c>
    </row>
    <row r="19" spans="1:11">
      <c r="A19" s="243">
        <v>10</v>
      </c>
      <c r="B19" s="212" t="s">
        <v>775</v>
      </c>
      <c r="C19" s="212">
        <v>27784740.3263795</v>
      </c>
      <c r="D19" s="213">
        <v>33938873.541233294</v>
      </c>
      <c r="E19" s="213">
        <v>61723613.867612794</v>
      </c>
      <c r="F19" s="213">
        <v>739044.48020859994</v>
      </c>
      <c r="G19" s="213">
        <v>454425.48414229997</v>
      </c>
      <c r="H19" s="213">
        <v>1193469.9643508999</v>
      </c>
      <c r="I19" s="213">
        <v>7107022.4587798994</v>
      </c>
      <c r="J19" s="213">
        <v>21662897.116264097</v>
      </c>
      <c r="K19" s="244">
        <v>28769919.575043999</v>
      </c>
    </row>
    <row r="20" spans="1:11">
      <c r="A20" s="243">
        <v>11</v>
      </c>
      <c r="B20" s="212" t="s">
        <v>418</v>
      </c>
      <c r="C20" s="212">
        <v>91290.391318200011</v>
      </c>
      <c r="D20" s="213">
        <v>12699.114145899999</v>
      </c>
      <c r="E20" s="213">
        <v>103989.50546410002</v>
      </c>
      <c r="F20" s="213">
        <v>30009.890109800002</v>
      </c>
      <c r="G20" s="213">
        <v>0</v>
      </c>
      <c r="H20" s="213">
        <v>30009.890109800002</v>
      </c>
      <c r="I20" s="213">
        <v>30009.890109800002</v>
      </c>
      <c r="J20" s="213">
        <v>0</v>
      </c>
      <c r="K20" s="244">
        <v>30009.890109800002</v>
      </c>
    </row>
    <row r="21" spans="1:11">
      <c r="A21" s="150">
        <v>12</v>
      </c>
      <c r="B21" s="245" t="s">
        <v>776</v>
      </c>
      <c r="C21" s="246">
        <v>27876030.717697699</v>
      </c>
      <c r="D21" s="247">
        <v>33951572.655379191</v>
      </c>
      <c r="E21" s="246">
        <v>61827603.373076893</v>
      </c>
      <c r="F21" s="247">
        <v>769054.37031839998</v>
      </c>
      <c r="G21" s="247">
        <v>454425.48414229997</v>
      </c>
      <c r="H21" s="247">
        <v>1223479.8544606999</v>
      </c>
      <c r="I21" s="247">
        <v>7137032.3488896992</v>
      </c>
      <c r="J21" s="247">
        <v>21662897.116264097</v>
      </c>
      <c r="K21" s="248">
        <v>28799929.465153798</v>
      </c>
    </row>
    <row r="22" spans="1:11" ht="38.25" customHeight="1">
      <c r="A22" s="230"/>
      <c r="B22" s="231"/>
      <c r="C22" s="231"/>
      <c r="D22" s="231"/>
      <c r="E22" s="231"/>
      <c r="F22" s="850" t="s">
        <v>777</v>
      </c>
      <c r="G22" s="851"/>
      <c r="H22" s="851"/>
      <c r="I22" s="850" t="s">
        <v>778</v>
      </c>
      <c r="J22" s="851"/>
      <c r="K22" s="852"/>
    </row>
    <row r="23" spans="1:11">
      <c r="A23" s="221">
        <v>13</v>
      </c>
      <c r="B23" s="215" t="s">
        <v>274</v>
      </c>
      <c r="C23" s="229"/>
      <c r="D23" s="229"/>
      <c r="E23" s="229"/>
      <c r="F23" s="216">
        <v>33196552.358241696</v>
      </c>
      <c r="G23" s="216">
        <v>51543986.958010904</v>
      </c>
      <c r="H23" s="216">
        <v>84740539.316252604</v>
      </c>
      <c r="I23" s="216">
        <v>26828574.379670396</v>
      </c>
      <c r="J23" s="216">
        <v>31240342.761425301</v>
      </c>
      <c r="K23" s="222">
        <v>58068917.141095698</v>
      </c>
    </row>
    <row r="24" spans="1:11">
      <c r="A24" s="223">
        <v>14</v>
      </c>
      <c r="B24" s="217" t="s">
        <v>779</v>
      </c>
      <c r="C24" s="249"/>
      <c r="D24" s="227"/>
      <c r="E24" s="228"/>
      <c r="F24" s="218">
        <v>11182084.222717773</v>
      </c>
      <c r="G24" s="218">
        <v>43857488.819999181</v>
      </c>
      <c r="H24" s="218">
        <v>55039573.042716958</v>
      </c>
      <c r="I24" s="218">
        <v>1876909.9659626507</v>
      </c>
      <c r="J24" s="218">
        <v>10205776.890688982</v>
      </c>
      <c r="K24" s="224">
        <v>10576384.405649886</v>
      </c>
    </row>
    <row r="25" spans="1:11">
      <c r="A25" s="225">
        <v>15</v>
      </c>
      <c r="B25" s="219" t="s">
        <v>146</v>
      </c>
      <c r="C25" s="226"/>
      <c r="D25" s="226"/>
      <c r="E25" s="226"/>
      <c r="F25" s="701">
        <f>F23/F24</f>
        <v>2.9687267326066848</v>
      </c>
      <c r="G25" s="701">
        <f>G23/G24</f>
        <v>1.1752607900000569</v>
      </c>
      <c r="H25" s="701">
        <f t="shared" ref="H25:K25" si="0">H23/H24</f>
        <v>1.5396293000035506</v>
      </c>
      <c r="I25" s="701">
        <f t="shared" si="0"/>
        <v>14.294012427980398</v>
      </c>
      <c r="J25" s="701">
        <f t="shared" si="0"/>
        <v>3.0610450430213447</v>
      </c>
      <c r="K25" s="702">
        <f t="shared" si="0"/>
        <v>5.4904317878305733</v>
      </c>
    </row>
    <row r="28" spans="1:11" ht="38.25">
      <c r="B28" s="23"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42"/>
  <sheetViews>
    <sheetView zoomScale="90" zoomScaleNormal="90" workbookViewId="0">
      <pane xSplit="2" ySplit="6" topLeftCell="C17" activePane="bottomRight" state="frozen"/>
      <selection pane="topRight" activeCell="C1" sqref="C1"/>
      <selection pane="bottomLeft" activeCell="A7" sqref="A7"/>
      <selection pane="bottomRight" activeCell="C8" sqref="C8:G39"/>
    </sheetView>
  </sheetViews>
  <sheetFormatPr defaultRowHeight="15"/>
  <cols>
    <col min="1" max="1" width="9.85546875" style="236" bestFit="1" customWidth="1"/>
    <col min="2" max="2" width="81.42578125" style="23" customWidth="1"/>
    <col min="3" max="7" width="17.5703125" style="236" customWidth="1"/>
  </cols>
  <sheetData>
    <row r="1" spans="1:7">
      <c r="A1" s="696" t="s">
        <v>0</v>
      </c>
      <c r="B1" s="696" t="str">
        <f>Info!C2</f>
        <v>სს "ზირაათ ბანკი საქართველო"</v>
      </c>
    </row>
    <row r="2" spans="1:7">
      <c r="A2" s="696" t="s">
        <v>1</v>
      </c>
      <c r="B2" s="633">
        <f>'1. key ratios'!B2</f>
        <v>45016</v>
      </c>
    </row>
    <row r="3" spans="1:7">
      <c r="A3" s="641"/>
      <c r="B3" s="631"/>
    </row>
    <row r="4" spans="1:7">
      <c r="A4" s="641" t="s">
        <v>255</v>
      </c>
      <c r="B4" s="362" t="s">
        <v>147</v>
      </c>
    </row>
    <row r="5" spans="1:7">
      <c r="A5" s="363"/>
      <c r="B5" s="364"/>
      <c r="C5" s="855" t="s">
        <v>256</v>
      </c>
      <c r="D5" s="855"/>
      <c r="E5" s="855"/>
      <c r="F5" s="855"/>
      <c r="G5" s="856" t="s">
        <v>257</v>
      </c>
    </row>
    <row r="6" spans="1:7">
      <c r="A6" s="365"/>
      <c r="B6" s="366"/>
      <c r="C6" s="367" t="s">
        <v>258</v>
      </c>
      <c r="D6" s="368" t="s">
        <v>259</v>
      </c>
      <c r="E6" s="368" t="s">
        <v>260</v>
      </c>
      <c r="F6" s="368" t="s">
        <v>261</v>
      </c>
      <c r="G6" s="857"/>
    </row>
    <row r="7" spans="1:7">
      <c r="A7" s="369"/>
      <c r="B7" s="370" t="s">
        <v>148</v>
      </c>
      <c r="C7" s="371"/>
      <c r="D7" s="371"/>
      <c r="E7" s="371"/>
      <c r="F7" s="371"/>
      <c r="G7" s="372"/>
    </row>
    <row r="8" spans="1:7" s="698" customFormat="1">
      <c r="A8" s="380">
        <v>1</v>
      </c>
      <c r="B8" s="381" t="s">
        <v>262</v>
      </c>
      <c r="C8" s="697">
        <f>SUM(C9:C10)</f>
        <v>68701450.83510001</v>
      </c>
      <c r="D8" s="697">
        <f>SUM(D9:D10)</f>
        <v>0</v>
      </c>
      <c r="E8" s="697">
        <f>SUM(E9:E10)</f>
        <v>0</v>
      </c>
      <c r="F8" s="697">
        <f>SUM(F9:F10)</f>
        <v>895026.61739999906</v>
      </c>
      <c r="G8" s="382">
        <f>SUM(G9:G10)</f>
        <v>69596477.452500015</v>
      </c>
    </row>
    <row r="9" spans="1:7">
      <c r="A9" s="373">
        <v>2</v>
      </c>
      <c r="B9" s="377" t="s">
        <v>115</v>
      </c>
      <c r="C9" s="375">
        <v>68701450.83510001</v>
      </c>
      <c r="D9" s="375">
        <v>0</v>
      </c>
      <c r="E9" s="375">
        <v>0</v>
      </c>
      <c r="F9" s="375">
        <v>0</v>
      </c>
      <c r="G9" s="376">
        <v>68701450.83510001</v>
      </c>
    </row>
    <row r="10" spans="1:7">
      <c r="A10" s="373">
        <v>3</v>
      </c>
      <c r="B10" s="377" t="s">
        <v>263</v>
      </c>
      <c r="C10" s="378"/>
      <c r="D10" s="378"/>
      <c r="E10" s="378"/>
      <c r="F10" s="375">
        <v>895026.61739999906</v>
      </c>
      <c r="G10" s="376">
        <v>895026.61739999941</v>
      </c>
    </row>
    <row r="11" spans="1:7" s="698" customFormat="1" ht="26.25">
      <c r="A11" s="380">
        <v>4</v>
      </c>
      <c r="B11" s="381" t="s">
        <v>264</v>
      </c>
      <c r="C11" s="697">
        <f t="shared" ref="C11:F11" si="0">SUM(C12:C13)</f>
        <v>13626893.3057</v>
      </c>
      <c r="D11" s="697">
        <f t="shared" si="0"/>
        <v>5638114.4089000011</v>
      </c>
      <c r="E11" s="697">
        <f t="shared" si="0"/>
        <v>3547788.5208000001</v>
      </c>
      <c r="F11" s="697">
        <f t="shared" si="0"/>
        <v>4318114.6000000006</v>
      </c>
      <c r="G11" s="382">
        <f>SUM(G12:G13)</f>
        <v>15977010.03452</v>
      </c>
    </row>
    <row r="12" spans="1:7">
      <c r="A12" s="373">
        <v>5</v>
      </c>
      <c r="B12" s="377" t="s">
        <v>265</v>
      </c>
      <c r="C12" s="375">
        <v>1887252.6126999999</v>
      </c>
      <c r="D12" s="379">
        <v>2106046.7261000006</v>
      </c>
      <c r="E12" s="375">
        <v>1299140.5208000001</v>
      </c>
      <c r="F12" s="375">
        <v>66570.399999999994</v>
      </c>
      <c r="G12" s="376">
        <v>5091059.7466200003</v>
      </c>
    </row>
    <row r="13" spans="1:7">
      <c r="A13" s="373">
        <v>6</v>
      </c>
      <c r="B13" s="377" t="s">
        <v>266</v>
      </c>
      <c r="C13" s="375">
        <v>11739640.693</v>
      </c>
      <c r="D13" s="379">
        <v>3532067.6828000005</v>
      </c>
      <c r="E13" s="375">
        <v>2248648</v>
      </c>
      <c r="F13" s="375">
        <v>4251544.2</v>
      </c>
      <c r="G13" s="376">
        <v>10885950.287899999</v>
      </c>
    </row>
    <row r="14" spans="1:7" s="698" customFormat="1">
      <c r="A14" s="380">
        <v>7</v>
      </c>
      <c r="B14" s="381" t="s">
        <v>267</v>
      </c>
      <c r="C14" s="697">
        <f t="shared" ref="C14:F14" si="1">SUM(C15:C16)</f>
        <v>56609018.621900007</v>
      </c>
      <c r="D14" s="697">
        <f t="shared" si="1"/>
        <v>6969566.2779999897</v>
      </c>
      <c r="E14" s="697">
        <f t="shared" si="1"/>
        <v>1257644.95</v>
      </c>
      <c r="F14" s="697">
        <f t="shared" si="1"/>
        <v>0</v>
      </c>
      <c r="G14" s="382">
        <f>SUM(G15:G16)</f>
        <v>31457965.056249999</v>
      </c>
    </row>
    <row r="15" spans="1:7" s="698" customFormat="1" ht="51.75">
      <c r="A15" s="380">
        <v>8</v>
      </c>
      <c r="B15" s="381" t="s">
        <v>268</v>
      </c>
      <c r="C15" s="697">
        <v>56609018.621900007</v>
      </c>
      <c r="D15" s="697">
        <v>5049266.2779999897</v>
      </c>
      <c r="E15" s="697">
        <f>1578924.95-321280</f>
        <v>1257644.95</v>
      </c>
      <c r="F15" s="697"/>
      <c r="G15" s="382">
        <v>31457965.056249999</v>
      </c>
    </row>
    <row r="16" spans="1:7" s="698" customFormat="1" ht="26.25">
      <c r="A16" s="380">
        <v>9</v>
      </c>
      <c r="B16" s="381" t="s">
        <v>269</v>
      </c>
      <c r="C16" s="697">
        <v>0</v>
      </c>
      <c r="D16" s="697">
        <v>1920300</v>
      </c>
      <c r="E16" s="697">
        <v>0</v>
      </c>
      <c r="F16" s="697">
        <v>0</v>
      </c>
      <c r="G16" s="382">
        <v>0</v>
      </c>
    </row>
    <row r="17" spans="1:7" s="698" customFormat="1">
      <c r="A17" s="380">
        <v>10</v>
      </c>
      <c r="B17" s="381" t="s">
        <v>270</v>
      </c>
      <c r="C17" s="697"/>
      <c r="D17" s="697"/>
      <c r="E17" s="697"/>
      <c r="F17" s="697"/>
      <c r="G17" s="382">
        <v>0</v>
      </c>
    </row>
    <row r="18" spans="1:7" s="698" customFormat="1">
      <c r="A18" s="380">
        <v>11</v>
      </c>
      <c r="B18" s="381" t="s">
        <v>88</v>
      </c>
      <c r="C18" s="697">
        <f>SUM(C19:C20)</f>
        <v>1281464.96248875</v>
      </c>
      <c r="D18" s="697">
        <f t="shared" ref="D18:G18" si="2">SUM(D19:D20)</f>
        <v>4085016.1205000002</v>
      </c>
      <c r="E18" s="697">
        <f t="shared" si="2"/>
        <v>447944.78940000007</v>
      </c>
      <c r="F18" s="697">
        <f t="shared" si="2"/>
        <v>29566501.184806313</v>
      </c>
      <c r="G18" s="382">
        <f t="shared" si="2"/>
        <v>0</v>
      </c>
    </row>
    <row r="19" spans="1:7" s="698" customFormat="1">
      <c r="A19" s="380">
        <v>12</v>
      </c>
      <c r="B19" s="381" t="s">
        <v>271</v>
      </c>
      <c r="C19" s="697"/>
      <c r="D19" s="697"/>
      <c r="E19" s="697"/>
      <c r="F19" s="697"/>
      <c r="G19" s="382"/>
    </row>
    <row r="20" spans="1:7" s="698" customFormat="1" ht="26.25">
      <c r="A20" s="380">
        <v>13</v>
      </c>
      <c r="B20" s="381" t="s">
        <v>272</v>
      </c>
      <c r="C20" s="697">
        <v>1281464.96248875</v>
      </c>
      <c r="D20" s="697">
        <v>4085016.1205000002</v>
      </c>
      <c r="E20" s="697">
        <v>447944.78940000007</v>
      </c>
      <c r="F20" s="697">
        <v>29566501.184806313</v>
      </c>
      <c r="G20" s="382">
        <v>0</v>
      </c>
    </row>
    <row r="21" spans="1:7">
      <c r="A21" s="380">
        <v>14</v>
      </c>
      <c r="B21" s="381" t="s">
        <v>273</v>
      </c>
      <c r="C21" s="378"/>
      <c r="D21" s="378"/>
      <c r="E21" s="378"/>
      <c r="F21" s="378"/>
      <c r="G21" s="382">
        <f>SUM(G8,G11,G14,G17,G18)</f>
        <v>117031452.54327002</v>
      </c>
    </row>
    <row r="22" spans="1:7">
      <c r="A22" s="383"/>
      <c r="B22" s="395" t="s">
        <v>149</v>
      </c>
      <c r="C22" s="384"/>
      <c r="D22" s="385"/>
      <c r="E22" s="384"/>
      <c r="F22" s="384"/>
      <c r="G22" s="386"/>
    </row>
    <row r="23" spans="1:7" s="698" customFormat="1">
      <c r="A23" s="380">
        <v>15</v>
      </c>
      <c r="B23" s="381" t="s">
        <v>274</v>
      </c>
      <c r="C23" s="697">
        <v>84842054.742399991</v>
      </c>
      <c r="D23" s="697">
        <v>0</v>
      </c>
      <c r="E23" s="697">
        <v>0</v>
      </c>
      <c r="F23" s="697">
        <v>0</v>
      </c>
      <c r="G23" s="382">
        <v>962756.15857499989</v>
      </c>
    </row>
    <row r="24" spans="1:7" s="698" customFormat="1">
      <c r="A24" s="380">
        <v>16</v>
      </c>
      <c r="B24" s="381" t="s">
        <v>275</v>
      </c>
      <c r="C24" s="697">
        <f>SUM(C25:C27,C29,C31)</f>
        <v>99003.3462</v>
      </c>
      <c r="D24" s="697">
        <f t="shared" ref="D24:G24" si="3">SUM(D25:D27,D29,D31)</f>
        <v>19178767.911867999</v>
      </c>
      <c r="E24" s="697">
        <f t="shared" si="3"/>
        <v>25342624.856828</v>
      </c>
      <c r="F24" s="697">
        <f t="shared" si="3"/>
        <v>48946758.5603</v>
      </c>
      <c r="G24" s="382">
        <f t="shared" si="3"/>
        <v>63892395.362533003</v>
      </c>
    </row>
    <row r="25" spans="1:7" ht="26.25">
      <c r="A25" s="373">
        <v>17</v>
      </c>
      <c r="B25" s="377" t="s">
        <v>276</v>
      </c>
      <c r="C25" s="375">
        <v>0</v>
      </c>
      <c r="D25" s="379">
        <v>0</v>
      </c>
      <c r="E25" s="375">
        <v>0</v>
      </c>
      <c r="F25" s="375">
        <v>0</v>
      </c>
      <c r="G25" s="376">
        <v>0</v>
      </c>
    </row>
    <row r="26" spans="1:7" ht="26.25">
      <c r="A26" s="373">
        <v>18</v>
      </c>
      <c r="B26" s="377" t="s">
        <v>277</v>
      </c>
      <c r="C26" s="375">
        <v>64421.3462</v>
      </c>
      <c r="D26" s="379">
        <v>0</v>
      </c>
      <c r="E26" s="375">
        <v>0</v>
      </c>
      <c r="F26" s="375">
        <v>0</v>
      </c>
      <c r="G26" s="376">
        <v>9663.2019299999993</v>
      </c>
    </row>
    <row r="27" spans="1:7" s="698" customFormat="1">
      <c r="A27" s="380">
        <v>19</v>
      </c>
      <c r="B27" s="381" t="s">
        <v>278</v>
      </c>
      <c r="C27" s="697">
        <v>34582</v>
      </c>
      <c r="D27" s="697">
        <v>19144185.911867999</v>
      </c>
      <c r="E27" s="697">
        <v>25342624.856828</v>
      </c>
      <c r="F27" s="697">
        <v>48946758.5603</v>
      </c>
      <c r="G27" s="382">
        <v>63865441.160603002</v>
      </c>
    </row>
    <row r="28" spans="1:7">
      <c r="A28" s="373">
        <v>20</v>
      </c>
      <c r="B28" s="387" t="s">
        <v>279</v>
      </c>
      <c r="C28" s="375"/>
      <c r="D28" s="379"/>
      <c r="E28" s="375"/>
      <c r="F28" s="375"/>
      <c r="G28" s="376"/>
    </row>
    <row r="29" spans="1:7">
      <c r="A29" s="373">
        <v>21</v>
      </c>
      <c r="B29" s="377" t="s">
        <v>280</v>
      </c>
      <c r="C29" s="375"/>
      <c r="D29" s="379"/>
      <c r="E29" s="375"/>
      <c r="F29" s="375"/>
      <c r="G29" s="376"/>
    </row>
    <row r="30" spans="1:7">
      <c r="A30" s="373">
        <v>22</v>
      </c>
      <c r="B30" s="387" t="s">
        <v>279</v>
      </c>
      <c r="C30" s="375"/>
      <c r="D30" s="379"/>
      <c r="E30" s="375"/>
      <c r="F30" s="375"/>
      <c r="G30" s="376"/>
    </row>
    <row r="31" spans="1:7" ht="26.25">
      <c r="A31" s="373">
        <v>23</v>
      </c>
      <c r="B31" s="377" t="s">
        <v>281</v>
      </c>
      <c r="C31" s="375">
        <v>0</v>
      </c>
      <c r="D31" s="379">
        <v>34582</v>
      </c>
      <c r="E31" s="375">
        <v>0</v>
      </c>
      <c r="F31" s="375">
        <v>0</v>
      </c>
      <c r="G31" s="376">
        <v>17291</v>
      </c>
    </row>
    <row r="32" spans="1:7">
      <c r="A32" s="373">
        <v>24</v>
      </c>
      <c r="B32" s="374" t="s">
        <v>282</v>
      </c>
      <c r="C32" s="375"/>
      <c r="D32" s="379"/>
      <c r="E32" s="375"/>
      <c r="F32" s="375"/>
      <c r="G32" s="376"/>
    </row>
    <row r="33" spans="1:7">
      <c r="A33" s="373">
        <v>25</v>
      </c>
      <c r="B33" s="374" t="s">
        <v>15</v>
      </c>
      <c r="C33" s="375">
        <f>SUM(C34:C35)</f>
        <v>10088666.101299999</v>
      </c>
      <c r="D33" s="375">
        <f>SUM(D34:D35)</f>
        <v>6571219.6647999994</v>
      </c>
      <c r="E33" s="375">
        <f>SUM(E34:E35)</f>
        <v>1429206.3754</v>
      </c>
      <c r="F33" s="375">
        <f>SUM(F34:F35)</f>
        <v>447006.22790391929</v>
      </c>
      <c r="G33" s="376">
        <f>SUM(G34:G35)</f>
        <v>14822803.625403918</v>
      </c>
    </row>
    <row r="34" spans="1:7">
      <c r="A34" s="373">
        <v>26</v>
      </c>
      <c r="B34" s="377" t="s">
        <v>283</v>
      </c>
      <c r="C34" s="378"/>
      <c r="D34" s="379"/>
      <c r="E34" s="375"/>
      <c r="F34" s="375"/>
      <c r="G34" s="376"/>
    </row>
    <row r="35" spans="1:7">
      <c r="A35" s="373">
        <v>27</v>
      </c>
      <c r="B35" s="377" t="s">
        <v>284</v>
      </c>
      <c r="C35" s="375">
        <v>10088666.101299999</v>
      </c>
      <c r="D35" s="379">
        <v>6571219.6647999994</v>
      </c>
      <c r="E35" s="375">
        <v>1429206.3754</v>
      </c>
      <c r="F35" s="375">
        <v>447006.22790391929</v>
      </c>
      <c r="G35" s="376">
        <v>14822803.625403918</v>
      </c>
    </row>
    <row r="36" spans="1:7">
      <c r="A36" s="373">
        <v>28</v>
      </c>
      <c r="B36" s="374" t="s">
        <v>285</v>
      </c>
      <c r="C36" s="375">
        <v>0</v>
      </c>
      <c r="D36" s="379">
        <v>11249673.820999999</v>
      </c>
      <c r="E36" s="375">
        <v>8645949.7022000011</v>
      </c>
      <c r="F36" s="375">
        <v>25082608.923599999</v>
      </c>
      <c r="G36" s="376">
        <v>5172107.0030700006</v>
      </c>
    </row>
    <row r="37" spans="1:7">
      <c r="A37" s="380">
        <v>29</v>
      </c>
      <c r="B37" s="381" t="s">
        <v>286</v>
      </c>
      <c r="C37" s="378"/>
      <c r="D37" s="378"/>
      <c r="E37" s="378"/>
      <c r="F37" s="378"/>
      <c r="G37" s="382">
        <f>SUM(G23:G24,G32:G33,G36)</f>
        <v>84850062.149581909</v>
      </c>
    </row>
    <row r="38" spans="1:7">
      <c r="A38" s="369"/>
      <c r="B38" s="388"/>
      <c r="C38" s="389"/>
      <c r="D38" s="389"/>
      <c r="E38" s="389"/>
      <c r="F38" s="389"/>
      <c r="G38" s="390"/>
    </row>
    <row r="39" spans="1:7">
      <c r="A39" s="391">
        <v>30</v>
      </c>
      <c r="B39" s="392" t="s">
        <v>147</v>
      </c>
      <c r="C39" s="249"/>
      <c r="D39" s="227"/>
      <c r="E39" s="227"/>
      <c r="F39" s="393"/>
      <c r="G39" s="394">
        <f>IFERROR(G21/G37,0)</f>
        <v>1.379273621944503</v>
      </c>
    </row>
    <row r="42" spans="1:7" ht="39">
      <c r="B42" s="23"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6"/>
  <sheetViews>
    <sheetView showGridLines="0" zoomScale="80" zoomScaleNormal="80" workbookViewId="0">
      <selection activeCell="C8" sqref="C8:H22"/>
    </sheetView>
  </sheetViews>
  <sheetFormatPr defaultColWidth="9.140625" defaultRowHeight="12.75"/>
  <cols>
    <col min="1" max="1" width="11.85546875" style="400" bestFit="1" customWidth="1"/>
    <col min="2" max="2" width="89.5703125" style="400" customWidth="1"/>
    <col min="3" max="3" width="20.140625" style="400" customWidth="1"/>
    <col min="4" max="4" width="15.5703125" style="400" bestFit="1" customWidth="1"/>
    <col min="5" max="5" width="17.42578125" style="400" bestFit="1" customWidth="1"/>
    <col min="6" max="6" width="15.5703125" style="400" bestFit="1" customWidth="1"/>
    <col min="7" max="7" width="26.42578125" style="400" customWidth="1"/>
    <col min="8" max="8" width="13.5703125" style="400" customWidth="1"/>
    <col min="9" max="9" width="12.85546875" style="400" customWidth="1"/>
    <col min="10" max="16384" width="9.140625" style="400"/>
  </cols>
  <sheetData>
    <row r="1" spans="1:8" ht="13.5">
      <c r="A1" s="650" t="s">
        <v>0</v>
      </c>
      <c r="B1" s="632" t="str">
        <f>Info!C2</f>
        <v>სს "ზირაათ ბანკი საქართველო"</v>
      </c>
    </row>
    <row r="2" spans="1:8">
      <c r="A2" s="650" t="s">
        <v>1</v>
      </c>
      <c r="B2" s="651">
        <f>'1. key ratios'!B2</f>
        <v>45016</v>
      </c>
    </row>
    <row r="3" spans="1:8">
      <c r="A3" s="652" t="s">
        <v>247</v>
      </c>
      <c r="B3" s="653"/>
    </row>
    <row r="5" spans="1:8">
      <c r="A5" s="858" t="s">
        <v>248</v>
      </c>
      <c r="B5" s="859"/>
      <c r="C5" s="864" t="s">
        <v>249</v>
      </c>
      <c r="D5" s="865"/>
      <c r="E5" s="865"/>
      <c r="F5" s="865"/>
      <c r="G5" s="865"/>
      <c r="H5" s="866"/>
    </row>
    <row r="6" spans="1:8">
      <c r="A6" s="860"/>
      <c r="B6" s="861"/>
      <c r="C6" s="867"/>
      <c r="D6" s="868"/>
      <c r="E6" s="868"/>
      <c r="F6" s="868"/>
      <c r="G6" s="868"/>
      <c r="H6" s="869"/>
    </row>
    <row r="7" spans="1:8" ht="33.75" customHeight="1">
      <c r="A7" s="862"/>
      <c r="B7" s="863"/>
      <c r="C7" s="496" t="s">
        <v>250</v>
      </c>
      <c r="D7" s="496" t="s">
        <v>251</v>
      </c>
      <c r="E7" s="496" t="s">
        <v>252</v>
      </c>
      <c r="F7" s="496" t="s">
        <v>253</v>
      </c>
      <c r="G7" s="497" t="s">
        <v>254</v>
      </c>
      <c r="H7" s="496" t="s">
        <v>8</v>
      </c>
    </row>
    <row r="8" spans="1:8">
      <c r="A8" s="654">
        <v>1</v>
      </c>
      <c r="B8" s="494" t="s">
        <v>230</v>
      </c>
      <c r="C8" s="657">
        <v>57871289.029700004</v>
      </c>
      <c r="D8" s="657">
        <v>1566932.01</v>
      </c>
      <c r="E8" s="657"/>
      <c r="F8" s="657"/>
      <c r="G8" s="657"/>
      <c r="H8" s="657">
        <f t="shared" ref="H8:H20" si="0">SUM(C8:G8)</f>
        <v>59438221.039700001</v>
      </c>
    </row>
    <row r="9" spans="1:8" ht="40.5" customHeight="1">
      <c r="A9" s="654">
        <v>2</v>
      </c>
      <c r="B9" s="494" t="s">
        <v>231</v>
      </c>
      <c r="C9" s="657"/>
      <c r="D9" s="657"/>
      <c r="E9" s="657"/>
      <c r="F9" s="657"/>
      <c r="G9" s="657"/>
      <c r="H9" s="657">
        <f t="shared" si="0"/>
        <v>0</v>
      </c>
    </row>
    <row r="10" spans="1:8">
      <c r="A10" s="654">
        <v>3</v>
      </c>
      <c r="B10" s="494" t="s">
        <v>232</v>
      </c>
      <c r="C10" s="657"/>
      <c r="D10" s="657"/>
      <c r="E10" s="657"/>
      <c r="F10" s="657"/>
      <c r="G10" s="657"/>
      <c r="H10" s="657">
        <f t="shared" si="0"/>
        <v>0</v>
      </c>
    </row>
    <row r="11" spans="1:8">
      <c r="A11" s="654">
        <v>4</v>
      </c>
      <c r="B11" s="494" t="s">
        <v>233</v>
      </c>
      <c r="C11" s="657"/>
      <c r="D11" s="657"/>
      <c r="E11" s="657"/>
      <c r="F11" s="657"/>
      <c r="G11" s="657"/>
      <c r="H11" s="657">
        <f t="shared" si="0"/>
        <v>0</v>
      </c>
    </row>
    <row r="12" spans="1:8">
      <c r="A12" s="654">
        <v>5</v>
      </c>
      <c r="B12" s="494" t="s">
        <v>234</v>
      </c>
      <c r="C12" s="657"/>
      <c r="D12" s="657"/>
      <c r="E12" s="657"/>
      <c r="F12" s="657"/>
      <c r="G12" s="657"/>
      <c r="H12" s="657">
        <f t="shared" si="0"/>
        <v>0</v>
      </c>
    </row>
    <row r="13" spans="1:8">
      <c r="A13" s="654">
        <v>6</v>
      </c>
      <c r="B13" s="494" t="s">
        <v>235</v>
      </c>
      <c r="C13" s="657">
        <v>6262514.0676999995</v>
      </c>
      <c r="D13" s="657">
        <v>11524680.449999999</v>
      </c>
      <c r="E13" s="657"/>
      <c r="F13" s="657"/>
      <c r="G13" s="657"/>
      <c r="H13" s="657">
        <f t="shared" si="0"/>
        <v>17787194.517699998</v>
      </c>
    </row>
    <row r="14" spans="1:8">
      <c r="A14" s="654">
        <v>7</v>
      </c>
      <c r="B14" s="494" t="s">
        <v>236</v>
      </c>
      <c r="C14" s="657"/>
      <c r="D14" s="657">
        <v>18085421.060699999</v>
      </c>
      <c r="E14" s="657">
        <v>30664357.038800001</v>
      </c>
      <c r="F14" s="657">
        <v>14914524.2446</v>
      </c>
      <c r="G14" s="657"/>
      <c r="H14" s="657">
        <f t="shared" si="0"/>
        <v>63664302.344099998</v>
      </c>
    </row>
    <row r="15" spans="1:8">
      <c r="A15" s="654">
        <v>8</v>
      </c>
      <c r="B15" s="495" t="s">
        <v>237</v>
      </c>
      <c r="C15" s="657"/>
      <c r="D15" s="657">
        <v>13359231.1779</v>
      </c>
      <c r="E15" s="657">
        <v>17676123.629299998</v>
      </c>
      <c r="F15" s="657">
        <v>8046813.6228999998</v>
      </c>
      <c r="G15" s="657">
        <v>7625.26</v>
      </c>
      <c r="H15" s="657">
        <f t="shared" si="0"/>
        <v>39089793.690099999</v>
      </c>
    </row>
    <row r="16" spans="1:8">
      <c r="A16" s="654">
        <v>9</v>
      </c>
      <c r="B16" s="494" t="s">
        <v>238</v>
      </c>
      <c r="C16" s="657"/>
      <c r="D16" s="657"/>
      <c r="E16" s="657"/>
      <c r="F16" s="657"/>
      <c r="G16" s="657"/>
      <c r="H16" s="657">
        <f t="shared" si="0"/>
        <v>0</v>
      </c>
    </row>
    <row r="17" spans="1:9" s="407" customFormat="1">
      <c r="A17" s="654">
        <v>10</v>
      </c>
      <c r="B17" s="494" t="s">
        <v>239</v>
      </c>
      <c r="C17" s="657"/>
      <c r="D17" s="657"/>
      <c r="E17" s="657"/>
      <c r="F17" s="657"/>
      <c r="G17" s="657"/>
      <c r="H17" s="657">
        <f t="shared" si="0"/>
        <v>0</v>
      </c>
    </row>
    <row r="18" spans="1:9">
      <c r="A18" s="654">
        <v>11</v>
      </c>
      <c r="B18" s="494" t="s">
        <v>240</v>
      </c>
      <c r="C18" s="657"/>
      <c r="D18" s="657"/>
      <c r="E18" s="657"/>
      <c r="F18" s="657"/>
      <c r="G18" s="657"/>
      <c r="H18" s="657">
        <f t="shared" si="0"/>
        <v>0</v>
      </c>
    </row>
    <row r="19" spans="1:9">
      <c r="A19" s="654">
        <v>12</v>
      </c>
      <c r="B19" s="494" t="s">
        <v>241</v>
      </c>
      <c r="C19" s="657"/>
      <c r="D19" s="657"/>
      <c r="E19" s="657"/>
      <c r="F19" s="657"/>
      <c r="G19" s="657"/>
      <c r="H19" s="657">
        <f t="shared" si="0"/>
        <v>0</v>
      </c>
    </row>
    <row r="20" spans="1:9">
      <c r="A20" s="655">
        <v>13</v>
      </c>
      <c r="B20" s="495" t="s">
        <v>242</v>
      </c>
      <c r="C20" s="657"/>
      <c r="D20" s="657"/>
      <c r="E20" s="657"/>
      <c r="F20" s="657"/>
      <c r="G20" s="657"/>
      <c r="H20" s="657">
        <f t="shared" si="0"/>
        <v>0</v>
      </c>
    </row>
    <row r="21" spans="1:9">
      <c r="A21" s="654">
        <v>14</v>
      </c>
      <c r="B21" s="494" t="s">
        <v>243</v>
      </c>
      <c r="C21" s="657">
        <f>7715642.5412+67640</f>
        <v>7783282.5411999999</v>
      </c>
      <c r="D21" s="657">
        <v>3033207.7574</v>
      </c>
      <c r="E21" s="657">
        <v>530188.54</v>
      </c>
      <c r="F21" s="657">
        <v>1101933.1144999999</v>
      </c>
      <c r="G21" s="657">
        <v>4516420.1900000004</v>
      </c>
      <c r="H21" s="657">
        <f>SUM(C21:G21)</f>
        <v>16965032.143099997</v>
      </c>
    </row>
    <row r="22" spans="1:9">
      <c r="A22" s="656">
        <v>15</v>
      </c>
      <c r="B22" s="493" t="s">
        <v>8</v>
      </c>
      <c r="C22" s="657">
        <f>SUM(C18:C21)+SUM(C8:C16)</f>
        <v>71917085.638600007</v>
      </c>
      <c r="D22" s="657">
        <f t="shared" ref="D22:H22" si="1">SUM(D18:D21)+SUM(D8:D16)</f>
        <v>47569472.456</v>
      </c>
      <c r="E22" s="657">
        <f t="shared" si="1"/>
        <v>48870669.208099999</v>
      </c>
      <c r="F22" s="657">
        <f t="shared" si="1"/>
        <v>24063270.982000001</v>
      </c>
      <c r="G22" s="657">
        <f t="shared" si="1"/>
        <v>4524045.45</v>
      </c>
      <c r="H22" s="657">
        <f t="shared" si="1"/>
        <v>196944543.73469999</v>
      </c>
      <c r="I22" s="658"/>
    </row>
    <row r="26" spans="1:9" ht="49.5" customHeight="1">
      <c r="B26" s="420"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6"/>
  <sheetViews>
    <sheetView showGridLines="0" zoomScaleNormal="100" workbookViewId="0">
      <selection activeCell="C7" sqref="C7:G23"/>
    </sheetView>
  </sheetViews>
  <sheetFormatPr defaultColWidth="9.140625" defaultRowHeight="12.75"/>
  <cols>
    <col min="1" max="1" width="11.85546875" style="404" bestFit="1" customWidth="1"/>
    <col min="2" max="2" width="86.85546875" style="400" customWidth="1"/>
    <col min="3" max="4" width="23.28515625" style="400" customWidth="1"/>
    <col min="5" max="6" width="23.28515625" style="406" customWidth="1"/>
    <col min="7" max="8" width="23.28515625" style="400" customWidth="1"/>
    <col min="9" max="9" width="11.28515625" style="400" bestFit="1" customWidth="1"/>
    <col min="10" max="16384" width="9.140625" style="400"/>
  </cols>
  <sheetData>
    <row r="1" spans="1:8" ht="13.5">
      <c r="A1" s="399" t="s">
        <v>0</v>
      </c>
      <c r="B1" s="323" t="str">
        <f>Info!C2</f>
        <v>სს "ზირაათ ბანკი საქართველო"</v>
      </c>
      <c r="C1" s="510"/>
      <c r="D1" s="510"/>
      <c r="E1" s="510"/>
      <c r="F1" s="510"/>
      <c r="G1" s="510"/>
      <c r="H1" s="510"/>
    </row>
    <row r="2" spans="1:8">
      <c r="A2" s="401" t="s">
        <v>1</v>
      </c>
      <c r="B2" s="403">
        <f>'1. key ratios'!B2</f>
        <v>45016</v>
      </c>
      <c r="C2" s="510"/>
      <c r="D2" s="510"/>
      <c r="E2" s="510"/>
      <c r="F2" s="510"/>
      <c r="G2" s="510"/>
      <c r="H2" s="510"/>
    </row>
    <row r="3" spans="1:8">
      <c r="A3" s="402" t="s">
        <v>228</v>
      </c>
      <c r="B3" s="510"/>
      <c r="C3" s="510"/>
      <c r="D3" s="510"/>
      <c r="E3" s="510"/>
      <c r="F3" s="510"/>
      <c r="G3" s="510"/>
      <c r="H3" s="510"/>
    </row>
    <row r="4" spans="1:8">
      <c r="A4" s="511"/>
      <c r="B4" s="510"/>
      <c r="C4" s="509" t="s">
        <v>187</v>
      </c>
      <c r="D4" s="509" t="s">
        <v>188</v>
      </c>
      <c r="E4" s="509" t="s">
        <v>189</v>
      </c>
      <c r="F4" s="509" t="s">
        <v>190</v>
      </c>
      <c r="G4" s="509" t="s">
        <v>191</v>
      </c>
      <c r="H4" s="509" t="s">
        <v>192</v>
      </c>
    </row>
    <row r="5" spans="1:8" ht="33.950000000000003" customHeight="1">
      <c r="A5" s="858" t="s">
        <v>229</v>
      </c>
      <c r="B5" s="859"/>
      <c r="C5" s="872" t="s">
        <v>194</v>
      </c>
      <c r="D5" s="872"/>
      <c r="E5" s="872" t="s">
        <v>195</v>
      </c>
      <c r="F5" s="870" t="s">
        <v>196</v>
      </c>
      <c r="G5" s="870" t="s">
        <v>197</v>
      </c>
      <c r="H5" s="507" t="s">
        <v>198</v>
      </c>
    </row>
    <row r="6" spans="1:8" ht="38.25">
      <c r="A6" s="862"/>
      <c r="B6" s="863"/>
      <c r="C6" s="508" t="s">
        <v>199</v>
      </c>
      <c r="D6" s="508" t="s">
        <v>200</v>
      </c>
      <c r="E6" s="872"/>
      <c r="F6" s="871"/>
      <c r="G6" s="871"/>
      <c r="H6" s="507" t="s">
        <v>201</v>
      </c>
    </row>
    <row r="7" spans="1:8">
      <c r="A7" s="505">
        <v>1</v>
      </c>
      <c r="B7" s="494" t="s">
        <v>230</v>
      </c>
      <c r="C7" s="499"/>
      <c r="D7" s="499">
        <v>59438221.039700001</v>
      </c>
      <c r="E7" s="500"/>
      <c r="F7" s="500"/>
      <c r="G7" s="499"/>
      <c r="H7" s="498">
        <f t="shared" ref="H7:H20" si="0">C7+D7-E7-F7</f>
        <v>59438221.039700001</v>
      </c>
    </row>
    <row r="8" spans="1:8" ht="14.45" customHeight="1">
      <c r="A8" s="505">
        <v>2</v>
      </c>
      <c r="B8" s="494" t="s">
        <v>231</v>
      </c>
      <c r="C8" s="499"/>
      <c r="D8" s="499"/>
      <c r="E8" s="500"/>
      <c r="F8" s="500"/>
      <c r="G8" s="499"/>
      <c r="H8" s="498">
        <f t="shared" si="0"/>
        <v>0</v>
      </c>
    </row>
    <row r="9" spans="1:8">
      <c r="A9" s="505">
        <v>3</v>
      </c>
      <c r="B9" s="494" t="s">
        <v>232</v>
      </c>
      <c r="C9" s="499"/>
      <c r="D9" s="499"/>
      <c r="E9" s="500"/>
      <c r="F9" s="500"/>
      <c r="G9" s="499"/>
      <c r="H9" s="498">
        <f t="shared" si="0"/>
        <v>0</v>
      </c>
    </row>
    <row r="10" spans="1:8">
      <c r="A10" s="505">
        <v>4</v>
      </c>
      <c r="B10" s="494" t="s">
        <v>233</v>
      </c>
      <c r="C10" s="499"/>
      <c r="D10" s="499"/>
      <c r="E10" s="500"/>
      <c r="F10" s="500"/>
      <c r="G10" s="499"/>
      <c r="H10" s="498">
        <f t="shared" si="0"/>
        <v>0</v>
      </c>
    </row>
    <row r="11" spans="1:8">
      <c r="A11" s="505">
        <v>5</v>
      </c>
      <c r="B11" s="494" t="s">
        <v>234</v>
      </c>
      <c r="C11" s="499"/>
      <c r="D11" s="499"/>
      <c r="E11" s="500"/>
      <c r="F11" s="500"/>
      <c r="G11" s="499"/>
      <c r="H11" s="498">
        <f t="shared" si="0"/>
        <v>0</v>
      </c>
    </row>
    <row r="12" spans="1:8">
      <c r="A12" s="505">
        <v>6</v>
      </c>
      <c r="B12" s="494" t="s">
        <v>235</v>
      </c>
      <c r="C12" s="499"/>
      <c r="D12" s="499">
        <v>17787194.517700002</v>
      </c>
      <c r="E12" s="500"/>
      <c r="F12" s="500"/>
      <c r="G12" s="499"/>
      <c r="H12" s="498">
        <f t="shared" si="0"/>
        <v>17787194.517700002</v>
      </c>
    </row>
    <row r="13" spans="1:8">
      <c r="A13" s="505">
        <v>7</v>
      </c>
      <c r="B13" s="494" t="s">
        <v>236</v>
      </c>
      <c r="C13" s="499">
        <v>10768246.5645</v>
      </c>
      <c r="D13" s="499">
        <v>55989611.919600002</v>
      </c>
      <c r="E13" s="500">
        <v>3093556.14</v>
      </c>
      <c r="F13" s="500"/>
      <c r="G13" s="499"/>
      <c r="H13" s="498">
        <f t="shared" si="0"/>
        <v>63664302.344099998</v>
      </c>
    </row>
    <row r="14" spans="1:8">
      <c r="A14" s="505">
        <v>8</v>
      </c>
      <c r="B14" s="495" t="s">
        <v>237</v>
      </c>
      <c r="C14" s="499">
        <v>1686316.9480999999</v>
      </c>
      <c r="D14" s="499">
        <v>38502139.431999996</v>
      </c>
      <c r="E14" s="500">
        <v>1098662.69</v>
      </c>
      <c r="F14" s="500"/>
      <c r="G14" s="499">
        <v>213688.592</v>
      </c>
      <c r="H14" s="498">
        <f t="shared" si="0"/>
        <v>39089793.690099999</v>
      </c>
    </row>
    <row r="15" spans="1:8">
      <c r="A15" s="505">
        <v>9</v>
      </c>
      <c r="B15" s="494" t="s">
        <v>238</v>
      </c>
      <c r="C15" s="499"/>
      <c r="D15" s="499"/>
      <c r="E15" s="500"/>
      <c r="F15" s="500"/>
      <c r="G15" s="499"/>
      <c r="H15" s="498">
        <f t="shared" si="0"/>
        <v>0</v>
      </c>
    </row>
    <row r="16" spans="1:8" s="407" customFormat="1">
      <c r="A16" s="505">
        <v>10</v>
      </c>
      <c r="B16" s="494" t="s">
        <v>239</v>
      </c>
      <c r="C16" s="500"/>
      <c r="D16" s="500"/>
      <c r="E16" s="500"/>
      <c r="F16" s="500"/>
      <c r="G16" s="500"/>
      <c r="H16" s="498">
        <f t="shared" si="0"/>
        <v>0</v>
      </c>
    </row>
    <row r="17" spans="1:9">
      <c r="A17" s="505">
        <v>11</v>
      </c>
      <c r="B17" s="494" t="s">
        <v>240</v>
      </c>
      <c r="C17" s="499"/>
      <c r="D17" s="499"/>
      <c r="E17" s="500"/>
      <c r="F17" s="500"/>
      <c r="G17" s="499"/>
      <c r="H17" s="498">
        <f t="shared" si="0"/>
        <v>0</v>
      </c>
    </row>
    <row r="18" spans="1:9">
      <c r="A18" s="505">
        <v>12</v>
      </c>
      <c r="B18" s="494" t="s">
        <v>241</v>
      </c>
      <c r="C18" s="499"/>
      <c r="D18" s="499"/>
      <c r="E18" s="500"/>
      <c r="F18" s="500"/>
      <c r="G18" s="499"/>
      <c r="H18" s="498">
        <f t="shared" si="0"/>
        <v>0</v>
      </c>
    </row>
    <row r="19" spans="1:9">
      <c r="A19" s="506">
        <v>13</v>
      </c>
      <c r="B19" s="495" t="s">
        <v>242</v>
      </c>
      <c r="C19" s="499"/>
      <c r="D19" s="499"/>
      <c r="E19" s="500"/>
      <c r="F19" s="500"/>
      <c r="G19" s="499"/>
      <c r="H19" s="498">
        <f t="shared" si="0"/>
        <v>0</v>
      </c>
    </row>
    <row r="20" spans="1:9">
      <c r="A20" s="505">
        <v>14</v>
      </c>
      <c r="B20" s="494" t="s">
        <v>243</v>
      </c>
      <c r="C20" s="499">
        <v>67640</v>
      </c>
      <c r="D20" s="499">
        <v>17834317.493099999</v>
      </c>
      <c r="E20" s="500"/>
      <c r="F20" s="500"/>
      <c r="G20" s="499"/>
      <c r="H20" s="498">
        <f t="shared" si="0"/>
        <v>17901957.493099999</v>
      </c>
    </row>
    <row r="21" spans="1:9" s="405" customFormat="1">
      <c r="A21" s="504">
        <v>15</v>
      </c>
      <c r="B21" s="503" t="s">
        <v>8</v>
      </c>
      <c r="C21" s="503">
        <f t="shared" ref="C21:H21" si="1">SUM(C7:C15)+SUM(C17:C20)</f>
        <v>12522203.512600001</v>
      </c>
      <c r="D21" s="503">
        <f t="shared" si="1"/>
        <v>189551484.40209997</v>
      </c>
      <c r="E21" s="503">
        <f t="shared" si="1"/>
        <v>4192218.83</v>
      </c>
      <c r="F21" s="503">
        <f t="shared" si="1"/>
        <v>0</v>
      </c>
      <c r="G21" s="503">
        <f t="shared" si="1"/>
        <v>213688.592</v>
      </c>
      <c r="H21" s="498">
        <f t="shared" si="1"/>
        <v>197881469.08469999</v>
      </c>
      <c r="I21" s="659"/>
    </row>
    <row r="22" spans="1:9">
      <c r="A22" s="502">
        <v>16</v>
      </c>
      <c r="B22" s="501" t="s">
        <v>244</v>
      </c>
      <c r="C22" s="618">
        <f>C13+C14</f>
        <v>12454563.512600001</v>
      </c>
      <c r="D22" s="618">
        <f>D13+D14</f>
        <v>94491751.351599991</v>
      </c>
      <c r="E22" s="618">
        <f t="shared" ref="E22:G22" si="2">E13+E14</f>
        <v>4192218.83</v>
      </c>
      <c r="F22" s="618">
        <f t="shared" si="2"/>
        <v>0</v>
      </c>
      <c r="G22" s="618">
        <f t="shared" si="2"/>
        <v>213688.592</v>
      </c>
      <c r="H22" s="498">
        <f>C22+D22-E22-F22</f>
        <v>102754096.0342</v>
      </c>
    </row>
    <row r="23" spans="1:9">
      <c r="A23" s="502">
        <v>17</v>
      </c>
      <c r="B23" s="501" t="s">
        <v>245</v>
      </c>
      <c r="C23" s="499"/>
      <c r="D23" s="499">
        <v>1566932.01</v>
      </c>
      <c r="E23" s="500"/>
      <c r="F23" s="500"/>
      <c r="G23" s="499"/>
      <c r="H23" s="498">
        <f>C23+D23-E23-F23</f>
        <v>1566932.01</v>
      </c>
    </row>
    <row r="25" spans="1:9">
      <c r="E25" s="400"/>
      <c r="F25" s="400"/>
      <c r="H25" s="649"/>
    </row>
    <row r="26" spans="1:9" ht="42.6" customHeight="1">
      <c r="B26" s="420"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G34"/>
    </sheetView>
  </sheetViews>
  <sheetFormatPr defaultColWidth="9.140625" defaultRowHeight="12.75"/>
  <cols>
    <col min="1" max="1" width="11" style="400" bestFit="1" customWidth="1"/>
    <col min="2" max="2" width="69.5703125" style="400" customWidth="1"/>
    <col min="3" max="3" width="20.28515625" style="400" customWidth="1"/>
    <col min="4" max="4" width="19.85546875" style="400" customWidth="1"/>
    <col min="5" max="5" width="16.5703125" style="400" customWidth="1"/>
    <col min="6" max="6" width="15.28515625" style="400" customWidth="1"/>
    <col min="7" max="7" width="22" style="400" customWidth="1"/>
    <col min="8" max="8" width="27.7109375" style="645" customWidth="1"/>
    <col min="9" max="9" width="33" style="400" customWidth="1"/>
    <col min="10" max="16384" width="9.140625" style="400"/>
  </cols>
  <sheetData>
    <row r="1" spans="1:8" ht="13.5">
      <c r="A1" s="399" t="s">
        <v>0</v>
      </c>
      <c r="B1" s="323" t="str">
        <f>Info!C2</f>
        <v>სს "ზირაათ ბანკი საქართველო"</v>
      </c>
      <c r="C1" s="510"/>
      <c r="D1" s="510"/>
      <c r="E1" s="510"/>
      <c r="F1" s="510"/>
      <c r="G1" s="510"/>
      <c r="H1" s="646"/>
    </row>
    <row r="2" spans="1:8">
      <c r="A2" s="401" t="s">
        <v>1</v>
      </c>
      <c r="B2" s="648">
        <f>'1. key ratios'!B2</f>
        <v>45016</v>
      </c>
      <c r="C2" s="510"/>
      <c r="D2" s="510"/>
      <c r="E2" s="510"/>
      <c r="F2" s="510"/>
      <c r="G2" s="510"/>
      <c r="H2" s="646"/>
    </row>
    <row r="3" spans="1:8">
      <c r="A3" s="402" t="s">
        <v>186</v>
      </c>
      <c r="B3" s="510"/>
      <c r="C3" s="510"/>
      <c r="D3" s="510"/>
      <c r="E3" s="510"/>
      <c r="F3" s="510"/>
      <c r="G3" s="510"/>
      <c r="H3" s="646"/>
    </row>
    <row r="4" spans="1:8">
      <c r="A4" s="510"/>
      <c r="B4" s="510"/>
      <c r="C4" s="509" t="s">
        <v>187</v>
      </c>
      <c r="D4" s="509" t="s">
        <v>188</v>
      </c>
      <c r="E4" s="509" t="s">
        <v>189</v>
      </c>
      <c r="F4" s="509" t="s">
        <v>190</v>
      </c>
      <c r="G4" s="509" t="s">
        <v>191</v>
      </c>
      <c r="H4" s="509" t="s">
        <v>192</v>
      </c>
    </row>
    <row r="5" spans="1:8" ht="41.45" customHeight="1">
      <c r="A5" s="858" t="s">
        <v>193</v>
      </c>
      <c r="B5" s="859"/>
      <c r="C5" s="873" t="s">
        <v>194</v>
      </c>
      <c r="D5" s="874"/>
      <c r="E5" s="870" t="s">
        <v>195</v>
      </c>
      <c r="F5" s="870" t="s">
        <v>196</v>
      </c>
      <c r="G5" s="870" t="s">
        <v>197</v>
      </c>
      <c r="H5" s="622" t="s">
        <v>198</v>
      </c>
    </row>
    <row r="6" spans="1:8" ht="39.75" customHeight="1">
      <c r="A6" s="862"/>
      <c r="B6" s="863"/>
      <c r="C6" s="508" t="s">
        <v>199</v>
      </c>
      <c r="D6" s="508" t="s">
        <v>200</v>
      </c>
      <c r="E6" s="871"/>
      <c r="F6" s="871"/>
      <c r="G6" s="871"/>
      <c r="H6" s="622" t="s">
        <v>201</v>
      </c>
    </row>
    <row r="7" spans="1:8">
      <c r="A7" s="499">
        <v>1</v>
      </c>
      <c r="B7" s="514" t="s">
        <v>202</v>
      </c>
      <c r="C7" s="499"/>
      <c r="D7" s="499">
        <v>62368587.378899999</v>
      </c>
      <c r="E7" s="499">
        <v>25251.66</v>
      </c>
      <c r="F7" s="499"/>
      <c r="G7" s="499"/>
      <c r="H7" s="647">
        <f t="shared" ref="H7:H34" si="0">C7+D7-E7-F7</f>
        <v>62343335.718900003</v>
      </c>
    </row>
    <row r="8" spans="1:8">
      <c r="A8" s="499">
        <v>2</v>
      </c>
      <c r="B8" s="514" t="s">
        <v>203</v>
      </c>
      <c r="C8" s="499"/>
      <c r="D8" s="499">
        <v>18760099.226599999</v>
      </c>
      <c r="E8" s="499">
        <v>6835.22</v>
      </c>
      <c r="F8" s="499"/>
      <c r="G8" s="499"/>
      <c r="H8" s="647">
        <f t="shared" si="0"/>
        <v>18753264.0066</v>
      </c>
    </row>
    <row r="9" spans="1:8">
      <c r="A9" s="499">
        <v>3</v>
      </c>
      <c r="B9" s="514" t="s">
        <v>204</v>
      </c>
      <c r="C9" s="499"/>
      <c r="D9" s="499"/>
      <c r="E9" s="499"/>
      <c r="F9" s="499"/>
      <c r="G9" s="499"/>
      <c r="H9" s="647">
        <f t="shared" si="0"/>
        <v>0</v>
      </c>
    </row>
    <row r="10" spans="1:8">
      <c r="A10" s="499">
        <v>4</v>
      </c>
      <c r="B10" s="514" t="s">
        <v>205</v>
      </c>
      <c r="C10" s="499"/>
      <c r="D10" s="499">
        <v>4476073.5120999999</v>
      </c>
      <c r="E10" s="499">
        <v>12600.35</v>
      </c>
      <c r="F10" s="499"/>
      <c r="G10" s="499"/>
      <c r="H10" s="647">
        <f t="shared" si="0"/>
        <v>4463473.1621000003</v>
      </c>
    </row>
    <row r="11" spans="1:8">
      <c r="A11" s="499">
        <v>5</v>
      </c>
      <c r="B11" s="514" t="s">
        <v>206</v>
      </c>
      <c r="C11" s="499">
        <v>512222.23019999999</v>
      </c>
      <c r="D11" s="499">
        <v>2840967.83</v>
      </c>
      <c r="E11" s="499">
        <v>77343.460000000006</v>
      </c>
      <c r="F11" s="499"/>
      <c r="G11" s="499"/>
      <c r="H11" s="647">
        <f t="shared" si="0"/>
        <v>3275846.6002000002</v>
      </c>
    </row>
    <row r="12" spans="1:8">
      <c r="A12" s="499">
        <v>6</v>
      </c>
      <c r="B12" s="514" t="s">
        <v>207</v>
      </c>
      <c r="C12" s="499"/>
      <c r="D12" s="499">
        <v>6383838.1239999998</v>
      </c>
      <c r="E12" s="499">
        <v>36041.15</v>
      </c>
      <c r="F12" s="499"/>
      <c r="G12" s="499">
        <v>213688.592</v>
      </c>
      <c r="H12" s="647">
        <f t="shared" si="0"/>
        <v>6347796.9739999995</v>
      </c>
    </row>
    <row r="13" spans="1:8">
      <c r="A13" s="499">
        <v>7</v>
      </c>
      <c r="B13" s="514" t="s">
        <v>208</v>
      </c>
      <c r="C13" s="499">
        <v>362287.5442</v>
      </c>
      <c r="D13" s="499">
        <v>8170593.0593999997</v>
      </c>
      <c r="E13" s="499">
        <v>118275.99</v>
      </c>
      <c r="F13" s="499"/>
      <c r="G13" s="499"/>
      <c r="H13" s="647">
        <f t="shared" si="0"/>
        <v>8414604.6135999989</v>
      </c>
    </row>
    <row r="14" spans="1:8">
      <c r="A14" s="499">
        <v>8</v>
      </c>
      <c r="B14" s="514" t="s">
        <v>209</v>
      </c>
      <c r="C14" s="499">
        <v>596275.76229999994</v>
      </c>
      <c r="D14" s="499">
        <v>3571046.2692999998</v>
      </c>
      <c r="E14" s="499">
        <v>312875.03999999998</v>
      </c>
      <c r="F14" s="499"/>
      <c r="G14" s="499"/>
      <c r="H14" s="647">
        <f t="shared" si="0"/>
        <v>3854446.9915999998</v>
      </c>
    </row>
    <row r="15" spans="1:8">
      <c r="A15" s="499">
        <v>9</v>
      </c>
      <c r="B15" s="514" t="s">
        <v>210</v>
      </c>
      <c r="C15" s="499"/>
      <c r="D15" s="499">
        <v>2634284.9544000002</v>
      </c>
      <c r="E15" s="499">
        <v>17245.990000000002</v>
      </c>
      <c r="F15" s="499"/>
      <c r="G15" s="499"/>
      <c r="H15" s="647">
        <f t="shared" si="0"/>
        <v>2617038.9643999999</v>
      </c>
    </row>
    <row r="16" spans="1:8">
      <c r="A16" s="499">
        <v>10</v>
      </c>
      <c r="B16" s="514" t="s">
        <v>211</v>
      </c>
      <c r="C16" s="499">
        <v>87478.165500000003</v>
      </c>
      <c r="D16" s="499">
        <v>773764.91170000006</v>
      </c>
      <c r="E16" s="499">
        <v>63847.17</v>
      </c>
      <c r="F16" s="499"/>
      <c r="G16" s="499"/>
      <c r="H16" s="647">
        <f t="shared" si="0"/>
        <v>797395.90720000002</v>
      </c>
    </row>
    <row r="17" spans="1:9">
      <c r="A17" s="499">
        <v>11</v>
      </c>
      <c r="B17" s="514" t="s">
        <v>212</v>
      </c>
      <c r="C17" s="499"/>
      <c r="D17" s="499">
        <v>10163685.378599999</v>
      </c>
      <c r="E17" s="499">
        <v>14781.42</v>
      </c>
      <c r="F17" s="499"/>
      <c r="G17" s="499"/>
      <c r="H17" s="647">
        <f t="shared" si="0"/>
        <v>10148903.9586</v>
      </c>
    </row>
    <row r="18" spans="1:9">
      <c r="A18" s="499">
        <v>12</v>
      </c>
      <c r="B18" s="514" t="s">
        <v>213</v>
      </c>
      <c r="C18" s="499">
        <v>677954.1814</v>
      </c>
      <c r="D18" s="499">
        <v>25716389.7053</v>
      </c>
      <c r="E18" s="499">
        <v>605128.49</v>
      </c>
      <c r="F18" s="499"/>
      <c r="G18" s="499"/>
      <c r="H18" s="647">
        <f t="shared" si="0"/>
        <v>25789215.396700002</v>
      </c>
    </row>
    <row r="19" spans="1:9">
      <c r="A19" s="499">
        <v>13</v>
      </c>
      <c r="B19" s="514" t="s">
        <v>214</v>
      </c>
      <c r="C19" s="499">
        <v>4896315.3169999998</v>
      </c>
      <c r="D19" s="499">
        <v>3316340.7711999998</v>
      </c>
      <c r="E19" s="499">
        <v>2107055.7000000002</v>
      </c>
      <c r="F19" s="499"/>
      <c r="G19" s="499"/>
      <c r="H19" s="647">
        <f t="shared" si="0"/>
        <v>6105600.388199999</v>
      </c>
    </row>
    <row r="20" spans="1:9">
      <c r="A20" s="499">
        <v>14</v>
      </c>
      <c r="B20" s="514" t="s">
        <v>215</v>
      </c>
      <c r="C20" s="499">
        <v>4886030.87</v>
      </c>
      <c r="D20" s="499">
        <v>246540.8328</v>
      </c>
      <c r="E20" s="499">
        <v>408326.65</v>
      </c>
      <c r="F20" s="499"/>
      <c r="G20" s="499"/>
      <c r="H20" s="647">
        <f t="shared" si="0"/>
        <v>4724245.0527999997</v>
      </c>
    </row>
    <row r="21" spans="1:9">
      <c r="A21" s="499">
        <v>15</v>
      </c>
      <c r="B21" s="514" t="s">
        <v>216</v>
      </c>
      <c r="C21" s="499"/>
      <c r="D21" s="499">
        <v>24234.75</v>
      </c>
      <c r="E21" s="499">
        <v>582.37</v>
      </c>
      <c r="F21" s="499"/>
      <c r="G21" s="499"/>
      <c r="H21" s="647">
        <f t="shared" si="0"/>
        <v>23652.38</v>
      </c>
    </row>
    <row r="22" spans="1:9">
      <c r="A22" s="499">
        <v>16</v>
      </c>
      <c r="B22" s="514" t="s">
        <v>217</v>
      </c>
      <c r="C22" s="499"/>
      <c r="D22" s="499"/>
      <c r="E22" s="499"/>
      <c r="F22" s="499"/>
      <c r="G22" s="499"/>
      <c r="H22" s="647">
        <f t="shared" si="0"/>
        <v>0</v>
      </c>
    </row>
    <row r="23" spans="1:9">
      <c r="A23" s="499">
        <v>17</v>
      </c>
      <c r="B23" s="514" t="s">
        <v>218</v>
      </c>
      <c r="C23" s="499"/>
      <c r="D23" s="499">
        <v>1807838.0577</v>
      </c>
      <c r="E23" s="499">
        <v>11144.04</v>
      </c>
      <c r="F23" s="499"/>
      <c r="G23" s="499"/>
      <c r="H23" s="647">
        <f t="shared" si="0"/>
        <v>1796694.0177</v>
      </c>
    </row>
    <row r="24" spans="1:9">
      <c r="A24" s="499">
        <v>18</v>
      </c>
      <c r="B24" s="514" t="s">
        <v>219</v>
      </c>
      <c r="C24" s="499"/>
      <c r="D24" s="499">
        <v>6080.07</v>
      </c>
      <c r="E24" s="499">
        <v>178.58</v>
      </c>
      <c r="F24" s="499"/>
      <c r="G24" s="499"/>
      <c r="H24" s="647">
        <f t="shared" si="0"/>
        <v>5901.49</v>
      </c>
    </row>
    <row r="25" spans="1:9">
      <c r="A25" s="499">
        <v>19</v>
      </c>
      <c r="B25" s="514" t="s">
        <v>220</v>
      </c>
      <c r="C25" s="499"/>
      <c r="D25" s="499"/>
      <c r="E25" s="499"/>
      <c r="F25" s="499"/>
      <c r="G25" s="499"/>
      <c r="H25" s="647">
        <f t="shared" si="0"/>
        <v>0</v>
      </c>
    </row>
    <row r="26" spans="1:9">
      <c r="A26" s="499">
        <v>20</v>
      </c>
      <c r="B26" s="514" t="s">
        <v>221</v>
      </c>
      <c r="C26" s="499"/>
      <c r="D26" s="499">
        <v>76761.067299999995</v>
      </c>
      <c r="E26" s="499">
        <v>319.72000000000003</v>
      </c>
      <c r="F26" s="499"/>
      <c r="G26" s="499"/>
      <c r="H26" s="647">
        <f t="shared" si="0"/>
        <v>76441.347299999994</v>
      </c>
      <c r="I26" s="407"/>
    </row>
    <row r="27" spans="1:9">
      <c r="A27" s="499">
        <v>21</v>
      </c>
      <c r="B27" s="514" t="s">
        <v>222</v>
      </c>
      <c r="C27" s="499">
        <v>8462.9699999999993</v>
      </c>
      <c r="D27" s="499"/>
      <c r="E27" s="499">
        <v>825.46</v>
      </c>
      <c r="F27" s="499"/>
      <c r="G27" s="499"/>
      <c r="H27" s="647">
        <f t="shared" si="0"/>
        <v>7637.5099999999993</v>
      </c>
      <c r="I27" s="407"/>
    </row>
    <row r="28" spans="1:9">
      <c r="A28" s="499">
        <v>22</v>
      </c>
      <c r="B28" s="514" t="s">
        <v>223</v>
      </c>
      <c r="C28" s="499"/>
      <c r="D28" s="499"/>
      <c r="E28" s="499"/>
      <c r="F28" s="499"/>
      <c r="G28" s="499"/>
      <c r="H28" s="647">
        <f t="shared" si="0"/>
        <v>0</v>
      </c>
      <c r="I28" s="407"/>
    </row>
    <row r="29" spans="1:9">
      <c r="A29" s="499">
        <v>23</v>
      </c>
      <c r="B29" s="514" t="s">
        <v>224</v>
      </c>
      <c r="C29" s="499">
        <v>149193.51879999999</v>
      </c>
      <c r="D29" s="499">
        <v>9283856.5467000008</v>
      </c>
      <c r="E29" s="499">
        <v>148800.35999999999</v>
      </c>
      <c r="F29" s="499"/>
      <c r="G29" s="499"/>
      <c r="H29" s="647">
        <f t="shared" si="0"/>
        <v>9284249.7055000011</v>
      </c>
      <c r="I29" s="407"/>
    </row>
    <row r="30" spans="1:9">
      <c r="A30" s="499">
        <v>24</v>
      </c>
      <c r="B30" s="514" t="s">
        <v>225</v>
      </c>
      <c r="C30" s="499"/>
      <c r="D30" s="499">
        <v>9703.16</v>
      </c>
      <c r="E30" s="499">
        <v>25.18</v>
      </c>
      <c r="F30" s="499"/>
      <c r="G30" s="499"/>
      <c r="H30" s="647">
        <f t="shared" si="0"/>
        <v>9677.98</v>
      </c>
      <c r="I30" s="407"/>
    </row>
    <row r="31" spans="1:9">
      <c r="A31" s="499">
        <v>25</v>
      </c>
      <c r="B31" s="514" t="s">
        <v>226</v>
      </c>
      <c r="C31" s="499">
        <v>278342.95319999999</v>
      </c>
      <c r="D31" s="499">
        <v>11116490.1536</v>
      </c>
      <c r="E31" s="499">
        <v>224734.83</v>
      </c>
      <c r="F31" s="499"/>
      <c r="G31" s="499"/>
      <c r="H31" s="647">
        <f t="shared" si="0"/>
        <v>11170098.276799999</v>
      </c>
      <c r="I31" s="407"/>
    </row>
    <row r="32" spans="1:9">
      <c r="A32" s="499">
        <v>26</v>
      </c>
      <c r="B32" s="514" t="s">
        <v>227</v>
      </c>
      <c r="C32" s="499"/>
      <c r="D32" s="499"/>
      <c r="E32" s="499"/>
      <c r="F32" s="499"/>
      <c r="G32" s="499"/>
      <c r="H32" s="647">
        <f t="shared" si="0"/>
        <v>0</v>
      </c>
      <c r="I32" s="407"/>
    </row>
    <row r="33" spans="1:9">
      <c r="A33" s="499">
        <v>27</v>
      </c>
      <c r="B33" s="500" t="s">
        <v>15</v>
      </c>
      <c r="C33" s="499">
        <v>67640</v>
      </c>
      <c r="D33" s="499">
        <v>17804308.642499998</v>
      </c>
      <c r="E33" s="499"/>
      <c r="F33" s="499"/>
      <c r="G33" s="499"/>
      <c r="H33" s="647">
        <f t="shared" si="0"/>
        <v>17871948.642499998</v>
      </c>
      <c r="I33" s="407"/>
    </row>
    <row r="34" spans="1:9">
      <c r="A34" s="499">
        <v>28</v>
      </c>
      <c r="B34" s="513" t="s">
        <v>8</v>
      </c>
      <c r="C34" s="503">
        <f>SUM(C7:C33)</f>
        <v>12522203.512599999</v>
      </c>
      <c r="D34" s="503">
        <f>SUM(D7:D33)</f>
        <v>189551484.40209997</v>
      </c>
      <c r="E34" s="503">
        <f>SUM(E7:E33)</f>
        <v>4192218.8300000005</v>
      </c>
      <c r="F34" s="503">
        <f>SUM(F7:F33)</f>
        <v>0</v>
      </c>
      <c r="G34" s="503">
        <f>SUM(G7:G33)</f>
        <v>213688.592</v>
      </c>
      <c r="H34" s="647">
        <f t="shared" si="0"/>
        <v>197881469.08469996</v>
      </c>
      <c r="I34" s="660"/>
    </row>
    <row r="35" spans="1:9">
      <c r="A35" s="407"/>
      <c r="B35" s="407"/>
      <c r="C35" s="407"/>
      <c r="D35" s="660"/>
      <c r="E35" s="407"/>
      <c r="F35" s="407"/>
      <c r="G35" s="407"/>
      <c r="I35" s="649"/>
    </row>
    <row r="36" spans="1:9">
      <c r="A36" s="407"/>
      <c r="B36" s="408"/>
      <c r="C36" s="407"/>
      <c r="D36" s="407"/>
      <c r="E36" s="407"/>
      <c r="F36" s="407"/>
      <c r="G36" s="407"/>
      <c r="I36" s="407"/>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zoomScaleNormal="100" workbookViewId="0">
      <selection activeCell="H28" sqref="H28"/>
    </sheetView>
  </sheetViews>
  <sheetFormatPr defaultColWidth="9.140625" defaultRowHeight="12.75"/>
  <cols>
    <col min="1" max="1" width="11.85546875" style="400" bestFit="1" customWidth="1"/>
    <col min="2" max="2" width="108" style="400" bestFit="1" customWidth="1"/>
    <col min="3" max="3" width="17.5703125" style="400" customWidth="1"/>
    <col min="4" max="4" width="19.42578125" style="406" customWidth="1"/>
    <col min="5" max="5" width="9.140625" style="400" customWidth="1"/>
    <col min="6" max="16384" width="9.140625" style="400"/>
  </cols>
  <sheetData>
    <row r="1" spans="1:10" ht="13.5">
      <c r="A1" s="699" t="s">
        <v>0</v>
      </c>
      <c r="B1" s="700" t="str">
        <f>Info!C2</f>
        <v>სს "ზირაათ ბანკი საქართველო"</v>
      </c>
      <c r="D1" s="400"/>
    </row>
    <row r="2" spans="1:10">
      <c r="A2" s="699" t="s">
        <v>1</v>
      </c>
      <c r="B2" s="651">
        <f>'1. key ratios'!B2</f>
        <v>45016</v>
      </c>
      <c r="D2" s="400"/>
    </row>
    <row r="3" spans="1:10">
      <c r="A3" s="402" t="s">
        <v>612</v>
      </c>
      <c r="D3" s="400"/>
    </row>
    <row r="4" spans="1:10">
      <c r="F4" s="407"/>
      <c r="G4" s="407"/>
      <c r="H4" s="407"/>
      <c r="I4" s="407"/>
      <c r="J4" s="407"/>
    </row>
    <row r="5" spans="1:10" ht="33.75" customHeight="1">
      <c r="A5" s="875" t="s">
        <v>613</v>
      </c>
      <c r="B5" s="875"/>
      <c r="C5" s="522" t="s">
        <v>614</v>
      </c>
      <c r="D5" s="522" t="s">
        <v>615</v>
      </c>
      <c r="F5" s="407"/>
      <c r="G5" s="407"/>
      <c r="H5" s="407"/>
      <c r="I5" s="407"/>
      <c r="J5" s="407"/>
    </row>
    <row r="6" spans="1:10">
      <c r="A6" s="521">
        <v>1</v>
      </c>
      <c r="B6" s="515" t="s">
        <v>616</v>
      </c>
      <c r="C6" s="644">
        <v>2725036.69</v>
      </c>
      <c r="D6" s="643"/>
      <c r="F6" s="407"/>
      <c r="G6" s="407"/>
      <c r="H6" s="407"/>
      <c r="I6" s="407"/>
      <c r="J6" s="407"/>
    </row>
    <row r="7" spans="1:10">
      <c r="A7" s="518">
        <v>2</v>
      </c>
      <c r="B7" s="515" t="s">
        <v>617</v>
      </c>
      <c r="C7" s="644">
        <f>SUM(C8:C9)</f>
        <v>4624639.3282000003</v>
      </c>
      <c r="D7" s="643">
        <f>SUM(D8:D9)</f>
        <v>0</v>
      </c>
      <c r="F7" s="407"/>
      <c r="G7" s="407"/>
      <c r="H7" s="407"/>
      <c r="I7" s="407"/>
      <c r="J7" s="407"/>
    </row>
    <row r="8" spans="1:10">
      <c r="A8" s="520">
        <v>2.1</v>
      </c>
      <c r="B8" s="519" t="s">
        <v>618</v>
      </c>
      <c r="C8" s="643">
        <v>100950.63</v>
      </c>
      <c r="D8" s="643"/>
      <c r="F8" s="407"/>
      <c r="G8" s="407"/>
      <c r="H8" s="407"/>
      <c r="I8" s="407"/>
      <c r="J8" s="407"/>
    </row>
    <row r="9" spans="1:10">
      <c r="A9" s="520">
        <v>2.2000000000000002</v>
      </c>
      <c r="B9" s="519" t="s">
        <v>619</v>
      </c>
      <c r="C9" s="643">
        <v>4523688.6982000005</v>
      </c>
      <c r="D9" s="643"/>
      <c r="F9" s="407"/>
      <c r="G9" s="407"/>
      <c r="H9" s="407"/>
      <c r="I9" s="407"/>
      <c r="J9" s="407"/>
    </row>
    <row r="10" spans="1:10">
      <c r="A10" s="521">
        <v>3</v>
      </c>
      <c r="B10" s="515" t="s">
        <v>620</v>
      </c>
      <c r="C10" s="644">
        <f>SUM(C11:C13)</f>
        <v>1019930.8328</v>
      </c>
      <c r="D10" s="643">
        <f>SUM(D11:D13)</f>
        <v>0</v>
      </c>
      <c r="F10" s="407"/>
      <c r="H10" s="407"/>
      <c r="I10" s="407"/>
      <c r="J10" s="407"/>
    </row>
    <row r="11" spans="1:10">
      <c r="A11" s="520">
        <v>3.1</v>
      </c>
      <c r="B11" s="519" t="s">
        <v>621</v>
      </c>
      <c r="C11" s="643">
        <f>213688.5921+16823</f>
        <v>230511.59210000001</v>
      </c>
      <c r="D11" s="643"/>
    </row>
    <row r="12" spans="1:10">
      <c r="A12" s="520">
        <v>3.2</v>
      </c>
      <c r="B12" s="519" t="s">
        <v>622</v>
      </c>
      <c r="C12" s="643">
        <f>806242.2407-16823</f>
        <v>789419.24069999997</v>
      </c>
      <c r="D12" s="643"/>
    </row>
    <row r="13" spans="1:10">
      <c r="A13" s="520">
        <v>3.3</v>
      </c>
      <c r="B13" s="519" t="s">
        <v>623</v>
      </c>
      <c r="C13" s="643"/>
      <c r="D13" s="643"/>
    </row>
    <row r="14" spans="1:10">
      <c r="A14" s="518">
        <v>4</v>
      </c>
      <c r="B14" s="517" t="s">
        <v>624</v>
      </c>
      <c r="C14" s="643">
        <v>-2092560.7954000006</v>
      </c>
      <c r="D14" s="643"/>
    </row>
    <row r="15" spans="1:10">
      <c r="A15" s="516">
        <v>5</v>
      </c>
      <c r="B15" s="515" t="s">
        <v>625</v>
      </c>
      <c r="C15" s="644">
        <f>C6+C7-C10+C14</f>
        <v>4237184.3900000006</v>
      </c>
      <c r="D15" s="644">
        <f>D6+D7-D10+D14</f>
        <v>0</v>
      </c>
    </row>
    <row r="16" spans="1:10">
      <c r="C16" s="407"/>
      <c r="D16" s="407"/>
      <c r="E16" s="407"/>
    </row>
    <row r="18" spans="3:3">
      <c r="C18" s="649"/>
    </row>
    <row r="21" spans="3:3" ht="15">
      <c r="C21" s="695"/>
    </row>
    <row r="22" spans="3:3" ht="15">
      <c r="C22" s="695"/>
    </row>
    <row r="23" spans="3:3" ht="15">
      <c r="C23" s="695"/>
    </row>
    <row r="24" spans="3:3" ht="15">
      <c r="C24" s="695"/>
    </row>
    <row r="25" spans="3:3" ht="15">
      <c r="C25" s="695"/>
    </row>
    <row r="26" spans="3:3" ht="15">
      <c r="C26" s="695"/>
    </row>
    <row r="27" spans="3:3" ht="15">
      <c r="C27" s="695"/>
    </row>
    <row r="28" spans="3:3" ht="15">
      <c r="C28" s="695"/>
    </row>
    <row r="29" spans="3:3" ht="15">
      <c r="C29" s="695"/>
    </row>
    <row r="30" spans="3:3" ht="15">
      <c r="C30" s="695"/>
    </row>
  </sheetData>
  <mergeCells count="1">
    <mergeCell ref="A5:B5"/>
  </mergeCells>
  <pageMargins left="0.7" right="0.7" top="0.75" bottom="0.75" header="0.3" footer="0.3"/>
  <pageSetup orientation="portrait" horizontalDpi="4294967292"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Normal="100" workbookViewId="0">
      <selection activeCell="C7" sqref="C7:C18"/>
    </sheetView>
  </sheetViews>
  <sheetFormatPr defaultColWidth="9.140625" defaultRowHeight="12.75"/>
  <cols>
    <col min="1" max="1" width="11.85546875" style="510" bestFit="1" customWidth="1"/>
    <col min="2" max="2" width="128.85546875" style="510" bestFit="1" customWidth="1"/>
    <col min="3" max="3" width="23.42578125" style="510" customWidth="1"/>
    <col min="4" max="4" width="50.5703125" style="510" customWidth="1"/>
    <col min="5" max="5" width="9.140625" style="510" customWidth="1"/>
    <col min="6" max="16384" width="9.140625" style="510"/>
  </cols>
  <sheetData>
    <row r="1" spans="1:4">
      <c r="A1" s="399" t="s">
        <v>0</v>
      </c>
      <c r="B1" s="403" t="str">
        <f>Info!C2</f>
        <v>სს "ზირაათ ბანკი საქართველო"</v>
      </c>
    </row>
    <row r="2" spans="1:4">
      <c r="A2" s="401" t="s">
        <v>1</v>
      </c>
      <c r="B2" s="648">
        <f>'1. key ratios'!B2</f>
        <v>45016</v>
      </c>
    </row>
    <row r="3" spans="1:4">
      <c r="A3" s="402" t="s">
        <v>626</v>
      </c>
    </row>
    <row r="4" spans="1:4">
      <c r="A4" s="402"/>
    </row>
    <row r="5" spans="1:4" ht="15" customHeight="1">
      <c r="A5" s="876" t="s">
        <v>180</v>
      </c>
      <c r="B5" s="877"/>
      <c r="C5" s="880" t="s">
        <v>627</v>
      </c>
      <c r="D5" s="880" t="s">
        <v>628</v>
      </c>
    </row>
    <row r="6" spans="1:4">
      <c r="A6" s="878"/>
      <c r="B6" s="879"/>
      <c r="C6" s="880"/>
      <c r="D6" s="880"/>
    </row>
    <row r="7" spans="1:4">
      <c r="A7" s="513">
        <v>1</v>
      </c>
      <c r="B7" s="503" t="s">
        <v>478</v>
      </c>
      <c r="C7" s="500">
        <v>8554897.6744999997</v>
      </c>
      <c r="D7" s="523"/>
    </row>
    <row r="8" spans="1:4">
      <c r="A8" s="500">
        <v>2</v>
      </c>
      <c r="B8" s="500" t="s">
        <v>481</v>
      </c>
      <c r="C8" s="500">
        <v>7203937.2435999997</v>
      </c>
      <c r="D8" s="523"/>
    </row>
    <row r="9" spans="1:4">
      <c r="A9" s="500">
        <v>3</v>
      </c>
      <c r="B9" s="526" t="s">
        <v>484</v>
      </c>
      <c r="C9" s="500"/>
      <c r="D9" s="523"/>
    </row>
    <row r="10" spans="1:4">
      <c r="A10" s="500">
        <v>4</v>
      </c>
      <c r="B10" s="500" t="s">
        <v>487</v>
      </c>
      <c r="C10" s="500">
        <f>SUM(C11:C17)</f>
        <v>3304271.4054999985</v>
      </c>
      <c r="D10" s="523"/>
    </row>
    <row r="11" spans="1:4">
      <c r="A11" s="500">
        <v>5</v>
      </c>
      <c r="B11" s="525" t="s">
        <v>490</v>
      </c>
      <c r="C11" s="500"/>
      <c r="D11" s="523"/>
    </row>
    <row r="12" spans="1:4">
      <c r="A12" s="500">
        <v>6</v>
      </c>
      <c r="B12" s="525" t="s">
        <v>493</v>
      </c>
      <c r="C12" s="500">
        <v>2724494.3659000001</v>
      </c>
      <c r="D12" s="523"/>
    </row>
    <row r="13" spans="1:4">
      <c r="A13" s="500">
        <v>7</v>
      </c>
      <c r="B13" s="525" t="s">
        <v>496</v>
      </c>
      <c r="C13" s="500">
        <v>310718.40539999865</v>
      </c>
      <c r="D13" s="523"/>
    </row>
    <row r="14" spans="1:4">
      <c r="A14" s="500">
        <v>8</v>
      </c>
      <c r="B14" s="525" t="s">
        <v>499</v>
      </c>
      <c r="C14" s="500"/>
      <c r="D14" s="500"/>
    </row>
    <row r="15" spans="1:4">
      <c r="A15" s="500">
        <v>9</v>
      </c>
      <c r="B15" s="525" t="s">
        <v>502</v>
      </c>
      <c r="C15" s="500"/>
      <c r="D15" s="500"/>
    </row>
    <row r="16" spans="1:4">
      <c r="A16" s="500">
        <v>10</v>
      </c>
      <c r="B16" s="525" t="s">
        <v>505</v>
      </c>
      <c r="C16" s="500"/>
      <c r="D16" s="500"/>
    </row>
    <row r="17" spans="1:4" ht="25.5">
      <c r="A17" s="500">
        <v>11</v>
      </c>
      <c r="B17" s="525" t="s">
        <v>508</v>
      </c>
      <c r="C17" s="500">
        <v>269058.63419999997</v>
      </c>
      <c r="D17" s="523"/>
    </row>
    <row r="18" spans="1:4">
      <c r="A18" s="513">
        <v>12</v>
      </c>
      <c r="B18" s="524" t="s">
        <v>511</v>
      </c>
      <c r="C18" s="513">
        <f>C7+C8+C9-C10</f>
        <v>12454563.512600001</v>
      </c>
      <c r="D18" s="523"/>
    </row>
    <row r="19" spans="1:4">
      <c r="C19" s="541"/>
    </row>
    <row r="20" spans="1:4">
      <c r="C20" s="541"/>
    </row>
    <row r="21" spans="1:4">
      <c r="B21" s="399"/>
      <c r="C21" s="541"/>
    </row>
    <row r="22" spans="1:4" s="541" customFormat="1">
      <c r="B22" s="401"/>
    </row>
    <row r="23" spans="1:4">
      <c r="B23" s="401"/>
      <c r="C23" s="541"/>
    </row>
    <row r="24" spans="1:4">
      <c r="B24" s="402"/>
      <c r="C24" s="541"/>
    </row>
    <row r="25" spans="1:4">
      <c r="C25" s="541"/>
    </row>
    <row r="26" spans="1:4">
      <c r="C26" s="541"/>
    </row>
    <row r="27" spans="1:4">
      <c r="C27" s="541"/>
    </row>
    <row r="28" spans="1:4">
      <c r="C28" s="541"/>
    </row>
    <row r="29" spans="1:4">
      <c r="C29" s="541"/>
    </row>
    <row r="30" spans="1:4">
      <c r="C30" s="541"/>
    </row>
    <row r="31" spans="1:4">
      <c r="C31" s="541"/>
    </row>
    <row r="32" spans="1:4">
      <c r="C32" s="541"/>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showGridLines="0" zoomScaleNormal="100" workbookViewId="0">
      <selection activeCell="C31" sqref="C31:C38"/>
    </sheetView>
  </sheetViews>
  <sheetFormatPr defaultColWidth="9.140625" defaultRowHeight="12.75"/>
  <cols>
    <col min="1" max="1" width="11.85546875" style="510" bestFit="1" customWidth="1"/>
    <col min="2" max="2" width="43.5703125" style="510" customWidth="1"/>
    <col min="3" max="3" width="13.28515625" style="646" bestFit="1" customWidth="1"/>
    <col min="4" max="4" width="14.28515625" style="646" bestFit="1" customWidth="1"/>
    <col min="5" max="7" width="17.85546875" style="510" customWidth="1"/>
    <col min="8" max="8" width="12" style="510" bestFit="1" customWidth="1"/>
    <col min="9" max="10" width="17.42578125" style="510" customWidth="1"/>
    <col min="11" max="11" width="14.42578125" style="510" customWidth="1"/>
    <col min="12" max="12" width="12" style="510" bestFit="1" customWidth="1"/>
    <col min="13" max="19" width="14.28515625" style="510" customWidth="1"/>
    <col min="20" max="20" width="9" style="510" customWidth="1"/>
    <col min="21" max="27" width="18.42578125" style="510" customWidth="1"/>
    <col min="28" max="28" width="20" style="510" customWidth="1"/>
    <col min="29" max="29" width="9.140625" style="510" customWidth="1"/>
    <col min="30" max="16384" width="9.140625" style="510"/>
  </cols>
  <sheetData>
    <row r="1" spans="1:28" ht="13.5">
      <c r="A1" s="650" t="s">
        <v>0</v>
      </c>
      <c r="B1" s="632" t="str">
        <f>Info!C2</f>
        <v>სს "ზირაათ ბანკი საქართველო"</v>
      </c>
    </row>
    <row r="2" spans="1:28">
      <c r="A2" s="650" t="s">
        <v>1</v>
      </c>
      <c r="B2" s="651">
        <f>'1. key ratios'!B2</f>
        <v>45016</v>
      </c>
      <c r="C2" s="661"/>
    </row>
    <row r="3" spans="1:28">
      <c r="A3" s="652" t="s">
        <v>629</v>
      </c>
      <c r="B3" s="663"/>
    </row>
    <row r="5" spans="1:28" ht="15" customHeight="1">
      <c r="A5" s="881" t="s">
        <v>630</v>
      </c>
      <c r="B5" s="882"/>
      <c r="C5" s="873" t="s">
        <v>631</v>
      </c>
      <c r="D5" s="887"/>
      <c r="E5" s="887"/>
      <c r="F5" s="887"/>
      <c r="G5" s="887"/>
      <c r="H5" s="887"/>
      <c r="I5" s="887"/>
      <c r="J5" s="887"/>
      <c r="K5" s="887"/>
      <c r="L5" s="887"/>
      <c r="M5" s="887"/>
      <c r="N5" s="887"/>
      <c r="O5" s="887"/>
      <c r="P5" s="887"/>
      <c r="Q5" s="887"/>
      <c r="R5" s="887"/>
      <c r="S5" s="887"/>
      <c r="T5" s="540"/>
      <c r="U5" s="540"/>
      <c r="V5" s="540"/>
      <c r="W5" s="540"/>
      <c r="X5" s="540"/>
      <c r="Y5" s="540"/>
      <c r="Z5" s="540"/>
      <c r="AA5" s="539"/>
      <c r="AB5" s="530"/>
    </row>
    <row r="6" spans="1:28">
      <c r="A6" s="883"/>
      <c r="B6" s="884"/>
      <c r="C6" s="888" t="s">
        <v>8</v>
      </c>
      <c r="D6" s="890" t="s">
        <v>632</v>
      </c>
      <c r="E6" s="890"/>
      <c r="F6" s="890"/>
      <c r="G6" s="890"/>
      <c r="H6" s="891" t="s">
        <v>633</v>
      </c>
      <c r="I6" s="892"/>
      <c r="J6" s="892"/>
      <c r="K6" s="893"/>
      <c r="L6" s="538"/>
      <c r="M6" s="894" t="s">
        <v>634</v>
      </c>
      <c r="N6" s="894"/>
      <c r="O6" s="894"/>
      <c r="P6" s="894"/>
      <c r="Q6" s="894"/>
      <c r="R6" s="894"/>
      <c r="S6" s="871"/>
      <c r="T6" s="537"/>
      <c r="U6" s="874" t="s">
        <v>635</v>
      </c>
      <c r="V6" s="874"/>
      <c r="W6" s="874"/>
      <c r="X6" s="874"/>
      <c r="Y6" s="874"/>
      <c r="Z6" s="874"/>
      <c r="AA6" s="872"/>
      <c r="AB6" s="536"/>
    </row>
    <row r="7" spans="1:28" ht="45.75" customHeight="1">
      <c r="A7" s="885"/>
      <c r="B7" s="886"/>
      <c r="C7" s="889"/>
      <c r="D7" s="662"/>
      <c r="E7" s="531" t="s">
        <v>636</v>
      </c>
      <c r="F7" s="507" t="s">
        <v>637</v>
      </c>
      <c r="G7" s="507" t="s">
        <v>638</v>
      </c>
      <c r="H7" s="534"/>
      <c r="I7" s="531" t="s">
        <v>636</v>
      </c>
      <c r="J7" s="507" t="s">
        <v>637</v>
      </c>
      <c r="K7" s="507" t="s">
        <v>638</v>
      </c>
      <c r="L7" s="533"/>
      <c r="M7" s="531" t="s">
        <v>636</v>
      </c>
      <c r="N7" s="507" t="s">
        <v>637</v>
      </c>
      <c r="O7" s="507" t="s">
        <v>639</v>
      </c>
      <c r="P7" s="507" t="s">
        <v>640</v>
      </c>
      <c r="Q7" s="507" t="s">
        <v>641</v>
      </c>
      <c r="R7" s="507" t="s">
        <v>642</v>
      </c>
      <c r="S7" s="507" t="s">
        <v>643</v>
      </c>
      <c r="T7" s="532"/>
      <c r="U7" s="531" t="s">
        <v>636</v>
      </c>
      <c r="V7" s="507" t="s">
        <v>637</v>
      </c>
      <c r="W7" s="507" t="s">
        <v>639</v>
      </c>
      <c r="X7" s="507" t="s">
        <v>640</v>
      </c>
      <c r="Y7" s="507" t="s">
        <v>641</v>
      </c>
      <c r="Z7" s="507" t="s">
        <v>642</v>
      </c>
      <c r="AA7" s="507" t="s">
        <v>643</v>
      </c>
      <c r="AB7" s="530"/>
    </row>
    <row r="8" spans="1:28">
      <c r="A8" s="529">
        <v>1</v>
      </c>
      <c r="B8" s="503" t="s">
        <v>614</v>
      </c>
      <c r="C8" s="644">
        <f>SUM(C9:C14)</f>
        <v>106946314.86420001</v>
      </c>
      <c r="D8" s="644">
        <f t="shared" ref="D8:AA8" si="0">SUM(D9:D14)</f>
        <v>92581400.653300002</v>
      </c>
      <c r="E8" s="619">
        <f t="shared" si="0"/>
        <v>454923.26</v>
      </c>
      <c r="F8" s="619">
        <f t="shared" si="0"/>
        <v>0</v>
      </c>
      <c r="G8" s="619">
        <f t="shared" si="0"/>
        <v>0</v>
      </c>
      <c r="H8" s="619">
        <f t="shared" si="0"/>
        <v>1910350.6983</v>
      </c>
      <c r="I8" s="619">
        <f t="shared" si="0"/>
        <v>326301.90000000002</v>
      </c>
      <c r="J8" s="619">
        <f t="shared" si="0"/>
        <v>140254.897</v>
      </c>
      <c r="K8" s="619">
        <f t="shared" si="0"/>
        <v>0</v>
      </c>
      <c r="L8" s="619">
        <f t="shared" si="0"/>
        <v>12454563.512599999</v>
      </c>
      <c r="M8" s="619">
        <f t="shared" si="0"/>
        <v>292167.038</v>
      </c>
      <c r="N8" s="619">
        <f t="shared" si="0"/>
        <v>87478.165500000003</v>
      </c>
      <c r="O8" s="619">
        <f t="shared" si="0"/>
        <v>24808.82</v>
      </c>
      <c r="P8" s="619">
        <f t="shared" si="0"/>
        <v>74100.673899999994</v>
      </c>
      <c r="Q8" s="619">
        <f t="shared" si="0"/>
        <v>801432.29310000001</v>
      </c>
      <c r="R8" s="619">
        <f t="shared" si="0"/>
        <v>0</v>
      </c>
      <c r="S8" s="619">
        <f t="shared" si="0"/>
        <v>0</v>
      </c>
      <c r="T8" s="619">
        <f t="shared" si="0"/>
        <v>0</v>
      </c>
      <c r="U8" s="619">
        <f t="shared" si="0"/>
        <v>0</v>
      </c>
      <c r="V8" s="619">
        <f t="shared" si="0"/>
        <v>0</v>
      </c>
      <c r="W8" s="619">
        <f t="shared" si="0"/>
        <v>0</v>
      </c>
      <c r="X8" s="619">
        <f t="shared" si="0"/>
        <v>0</v>
      </c>
      <c r="Y8" s="619">
        <f t="shared" si="0"/>
        <v>0</v>
      </c>
      <c r="Z8" s="619">
        <f t="shared" si="0"/>
        <v>0</v>
      </c>
      <c r="AA8" s="619">
        <f t="shared" si="0"/>
        <v>0</v>
      </c>
      <c r="AB8" s="527"/>
    </row>
    <row r="9" spans="1:28">
      <c r="A9" s="499">
        <v>1.1000000000000001</v>
      </c>
      <c r="B9" s="528" t="s">
        <v>521</v>
      </c>
      <c r="C9" s="529"/>
      <c r="D9" s="529"/>
      <c r="E9" s="499"/>
      <c r="F9" s="499"/>
      <c r="G9" s="499"/>
      <c r="H9" s="499"/>
      <c r="I9" s="499"/>
      <c r="J9" s="499"/>
      <c r="K9" s="499"/>
      <c r="L9" s="499"/>
      <c r="M9" s="499"/>
      <c r="N9" s="499"/>
      <c r="O9" s="499"/>
      <c r="P9" s="499"/>
      <c r="Q9" s="499"/>
      <c r="R9" s="499"/>
      <c r="S9" s="499"/>
      <c r="T9" s="499"/>
      <c r="U9" s="499"/>
      <c r="V9" s="499"/>
      <c r="W9" s="499"/>
      <c r="X9" s="499"/>
      <c r="Y9" s="499"/>
      <c r="Z9" s="499"/>
      <c r="AA9" s="499"/>
      <c r="AB9" s="527"/>
    </row>
    <row r="10" spans="1:28">
      <c r="A10" s="499">
        <v>1.2</v>
      </c>
      <c r="B10" s="528" t="s">
        <v>644</v>
      </c>
      <c r="C10" s="529"/>
      <c r="D10" s="52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527"/>
    </row>
    <row r="11" spans="1:28">
      <c r="A11" s="499">
        <v>1.3</v>
      </c>
      <c r="B11" s="528" t="s">
        <v>524</v>
      </c>
      <c r="C11" s="529"/>
      <c r="D11" s="52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527"/>
    </row>
    <row r="12" spans="1:28">
      <c r="A12" s="499">
        <v>1.4</v>
      </c>
      <c r="B12" s="528" t="s">
        <v>526</v>
      </c>
      <c r="C12" s="529"/>
      <c r="D12" s="52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527"/>
    </row>
    <row r="13" spans="1:28">
      <c r="A13" s="499">
        <v>1.5</v>
      </c>
      <c r="B13" s="528" t="s">
        <v>528</v>
      </c>
      <c r="C13" s="529">
        <v>87185923.827900007</v>
      </c>
      <c r="D13" s="529">
        <v>76012511.995900005</v>
      </c>
      <c r="E13" s="499">
        <v>424931.14</v>
      </c>
      <c r="F13" s="499"/>
      <c r="G13" s="499"/>
      <c r="H13" s="499">
        <v>791515.21</v>
      </c>
      <c r="I13" s="499">
        <v>152484.25</v>
      </c>
      <c r="J13" s="499"/>
      <c r="K13" s="499"/>
      <c r="L13" s="499">
        <v>10381896.622</v>
      </c>
      <c r="M13" s="499">
        <v>179430.04</v>
      </c>
      <c r="N13" s="499">
        <v>87478.165500000003</v>
      </c>
      <c r="O13" s="499"/>
      <c r="P13" s="499">
        <v>8462.9699999999993</v>
      </c>
      <c r="Q13" s="499"/>
      <c r="R13" s="499"/>
      <c r="S13" s="499"/>
      <c r="T13" s="499"/>
      <c r="U13" s="499"/>
      <c r="V13" s="499"/>
      <c r="W13" s="499"/>
      <c r="X13" s="499"/>
      <c r="Y13" s="499"/>
      <c r="Z13" s="499"/>
      <c r="AA13" s="499"/>
      <c r="AB13" s="527"/>
    </row>
    <row r="14" spans="1:28">
      <c r="A14" s="499">
        <v>1.6</v>
      </c>
      <c r="B14" s="528" t="s">
        <v>530</v>
      </c>
      <c r="C14" s="529">
        <v>19760391.0363</v>
      </c>
      <c r="D14" s="529">
        <v>16568888.657400001</v>
      </c>
      <c r="E14" s="499">
        <v>29992.12</v>
      </c>
      <c r="F14" s="499"/>
      <c r="G14" s="499"/>
      <c r="H14" s="499">
        <v>1118835.4883000001</v>
      </c>
      <c r="I14" s="499">
        <v>173817.65</v>
      </c>
      <c r="J14" s="499">
        <v>140254.897</v>
      </c>
      <c r="K14" s="499"/>
      <c r="L14" s="499">
        <v>2072666.8906</v>
      </c>
      <c r="M14" s="499">
        <v>112736.99800000001</v>
      </c>
      <c r="N14" s="499"/>
      <c r="O14" s="499">
        <v>24808.82</v>
      </c>
      <c r="P14" s="499">
        <v>65637.703899999993</v>
      </c>
      <c r="Q14" s="499">
        <v>801432.29310000001</v>
      </c>
      <c r="R14" s="499"/>
      <c r="S14" s="499"/>
      <c r="T14" s="499"/>
      <c r="U14" s="499"/>
      <c r="V14" s="499"/>
      <c r="W14" s="499"/>
      <c r="X14" s="499"/>
      <c r="Y14" s="499"/>
      <c r="Z14" s="499"/>
      <c r="AA14" s="499"/>
      <c r="AB14" s="527"/>
    </row>
    <row r="15" spans="1:28">
      <c r="A15" s="529">
        <v>2</v>
      </c>
      <c r="B15" s="513" t="s">
        <v>59</v>
      </c>
      <c r="C15" s="644">
        <f>SUM(C16:C21)</f>
        <v>1566932.01</v>
      </c>
      <c r="D15" s="644">
        <f t="shared" ref="D15:AA15" si="1">SUM(D16:D21)</f>
        <v>1566932.01</v>
      </c>
      <c r="E15" s="619">
        <f t="shared" si="1"/>
        <v>0</v>
      </c>
      <c r="F15" s="619">
        <f t="shared" si="1"/>
        <v>0</v>
      </c>
      <c r="G15" s="619">
        <f t="shared" si="1"/>
        <v>0</v>
      </c>
      <c r="H15" s="619">
        <v>0</v>
      </c>
      <c r="I15" s="619">
        <f t="shared" si="1"/>
        <v>0</v>
      </c>
      <c r="J15" s="619">
        <f t="shared" si="1"/>
        <v>0</v>
      </c>
      <c r="K15" s="619">
        <f t="shared" si="1"/>
        <v>0</v>
      </c>
      <c r="L15" s="619">
        <f t="shared" si="1"/>
        <v>0</v>
      </c>
      <c r="M15" s="619">
        <f t="shared" si="1"/>
        <v>0</v>
      </c>
      <c r="N15" s="619">
        <f t="shared" si="1"/>
        <v>0</v>
      </c>
      <c r="O15" s="619">
        <f t="shared" si="1"/>
        <v>0</v>
      </c>
      <c r="P15" s="619">
        <f t="shared" si="1"/>
        <v>0</v>
      </c>
      <c r="Q15" s="619">
        <f t="shared" si="1"/>
        <v>0</v>
      </c>
      <c r="R15" s="619">
        <f t="shared" si="1"/>
        <v>0</v>
      </c>
      <c r="S15" s="619">
        <f t="shared" si="1"/>
        <v>0</v>
      </c>
      <c r="T15" s="619">
        <f t="shared" si="1"/>
        <v>0</v>
      </c>
      <c r="U15" s="619">
        <f t="shared" si="1"/>
        <v>0</v>
      </c>
      <c r="V15" s="619">
        <f t="shared" si="1"/>
        <v>0</v>
      </c>
      <c r="W15" s="619">
        <f t="shared" si="1"/>
        <v>0</v>
      </c>
      <c r="X15" s="619">
        <f t="shared" si="1"/>
        <v>0</v>
      </c>
      <c r="Y15" s="619">
        <f t="shared" si="1"/>
        <v>0</v>
      </c>
      <c r="Z15" s="619">
        <f t="shared" si="1"/>
        <v>0</v>
      </c>
      <c r="AA15" s="619">
        <f t="shared" si="1"/>
        <v>0</v>
      </c>
      <c r="AB15" s="527"/>
    </row>
    <row r="16" spans="1:28">
      <c r="A16" s="499">
        <v>2.1</v>
      </c>
      <c r="B16" s="528" t="s">
        <v>521</v>
      </c>
      <c r="C16" s="529"/>
      <c r="D16" s="52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527"/>
    </row>
    <row r="17" spans="1:28">
      <c r="A17" s="499">
        <v>2.2000000000000002</v>
      </c>
      <c r="B17" s="528" t="s">
        <v>644</v>
      </c>
      <c r="C17" s="529">
        <v>1566932.01</v>
      </c>
      <c r="D17" s="529">
        <v>1566932.01</v>
      </c>
      <c r="E17" s="499"/>
      <c r="F17" s="499"/>
      <c r="G17" s="499"/>
      <c r="H17" s="499">
        <v>0</v>
      </c>
      <c r="I17" s="499"/>
      <c r="J17" s="499"/>
      <c r="K17" s="499"/>
      <c r="L17" s="499">
        <v>0</v>
      </c>
      <c r="M17" s="499"/>
      <c r="N17" s="499"/>
      <c r="O17" s="499"/>
      <c r="P17" s="499"/>
      <c r="Q17" s="499"/>
      <c r="R17" s="499"/>
      <c r="S17" s="499"/>
      <c r="T17" s="499"/>
      <c r="U17" s="499"/>
      <c r="V17" s="499"/>
      <c r="W17" s="499"/>
      <c r="X17" s="499"/>
      <c r="Y17" s="499"/>
      <c r="Z17" s="499"/>
      <c r="AA17" s="499"/>
      <c r="AB17" s="527"/>
    </row>
    <row r="18" spans="1:28">
      <c r="A18" s="499">
        <v>2.2999999999999998</v>
      </c>
      <c r="B18" s="528" t="s">
        <v>524</v>
      </c>
      <c r="C18" s="529"/>
      <c r="D18" s="52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527"/>
    </row>
    <row r="19" spans="1:28">
      <c r="A19" s="499">
        <v>2.4</v>
      </c>
      <c r="B19" s="528" t="s">
        <v>526</v>
      </c>
      <c r="C19" s="529"/>
      <c r="D19" s="52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527"/>
    </row>
    <row r="20" spans="1:28">
      <c r="A20" s="499">
        <v>2.5</v>
      </c>
      <c r="B20" s="528" t="s">
        <v>528</v>
      </c>
      <c r="C20" s="529"/>
      <c r="D20" s="52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527"/>
    </row>
    <row r="21" spans="1:28">
      <c r="A21" s="499">
        <v>2.6</v>
      </c>
      <c r="B21" s="528" t="s">
        <v>530</v>
      </c>
      <c r="C21" s="529"/>
      <c r="D21" s="52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527"/>
    </row>
    <row r="22" spans="1:28" s="541" customFormat="1">
      <c r="A22" s="529">
        <v>3</v>
      </c>
      <c r="B22" s="513" t="s">
        <v>645</v>
      </c>
      <c r="C22" s="644">
        <f>SUM(C23:C28)</f>
        <v>45023198.006799996</v>
      </c>
      <c r="D22" s="644">
        <f>SUM(D23:D28)</f>
        <v>44797821.562099993</v>
      </c>
      <c r="E22" s="513"/>
      <c r="F22" s="513"/>
      <c r="G22" s="513"/>
      <c r="H22" s="513">
        <f>SUM(H23:H28)</f>
        <v>0</v>
      </c>
      <c r="I22" s="513"/>
      <c r="J22" s="513"/>
      <c r="K22" s="513"/>
      <c r="L22" s="619">
        <f>SUM(L23:L28)</f>
        <v>225376.44469999999</v>
      </c>
      <c r="M22" s="513"/>
      <c r="N22" s="513"/>
      <c r="O22" s="513"/>
      <c r="P22" s="513"/>
      <c r="Q22" s="513"/>
      <c r="R22" s="513"/>
      <c r="S22" s="513"/>
      <c r="T22" s="619">
        <f>SUM(T23:T28)</f>
        <v>0</v>
      </c>
      <c r="U22" s="513"/>
      <c r="V22" s="513"/>
      <c r="W22" s="513"/>
      <c r="X22" s="513"/>
      <c r="Y22" s="513"/>
      <c r="Z22" s="513"/>
      <c r="AA22" s="513"/>
    </row>
    <row r="23" spans="1:28" s="541" customFormat="1">
      <c r="A23" s="500">
        <v>3.1</v>
      </c>
      <c r="B23" s="528" t="s">
        <v>521</v>
      </c>
      <c r="C23" s="529"/>
      <c r="D23" s="792"/>
      <c r="E23" s="513"/>
      <c r="F23" s="513"/>
      <c r="G23" s="513"/>
      <c r="H23" s="513"/>
      <c r="I23" s="513"/>
      <c r="J23" s="513"/>
      <c r="K23" s="513"/>
      <c r="L23" s="513"/>
      <c r="M23" s="513"/>
      <c r="N23" s="513"/>
      <c r="O23" s="513"/>
      <c r="P23" s="513"/>
      <c r="Q23" s="513"/>
      <c r="R23" s="513"/>
      <c r="S23" s="513"/>
      <c r="T23" s="513"/>
      <c r="U23" s="513"/>
      <c r="V23" s="513"/>
      <c r="W23" s="513"/>
      <c r="X23" s="513"/>
      <c r="Y23" s="513"/>
      <c r="Z23" s="513"/>
      <c r="AA23" s="513"/>
    </row>
    <row r="24" spans="1:28" s="541" customFormat="1">
      <c r="A24" s="500">
        <v>3.2</v>
      </c>
      <c r="B24" s="528" t="s">
        <v>644</v>
      </c>
      <c r="C24" s="529"/>
      <c r="D24" s="792"/>
      <c r="E24" s="513"/>
      <c r="F24" s="513"/>
      <c r="G24" s="513"/>
      <c r="H24" s="513"/>
      <c r="I24" s="513"/>
      <c r="J24" s="513"/>
      <c r="K24" s="513"/>
      <c r="L24" s="513"/>
      <c r="M24" s="513"/>
      <c r="N24" s="513"/>
      <c r="O24" s="513"/>
      <c r="P24" s="513"/>
      <c r="Q24" s="513"/>
      <c r="R24" s="513"/>
      <c r="S24" s="513"/>
      <c r="T24" s="513"/>
      <c r="U24" s="513"/>
      <c r="V24" s="513"/>
      <c r="W24" s="513"/>
      <c r="X24" s="513"/>
      <c r="Y24" s="513"/>
      <c r="Z24" s="513"/>
      <c r="AA24" s="513"/>
    </row>
    <row r="25" spans="1:28" s="541" customFormat="1">
      <c r="A25" s="500">
        <v>3.3</v>
      </c>
      <c r="B25" s="528" t="s">
        <v>524</v>
      </c>
      <c r="C25" s="529">
        <v>24712762.325399999</v>
      </c>
      <c r="D25" s="792">
        <v>24712762.325399999</v>
      </c>
      <c r="E25" s="513"/>
      <c r="F25" s="513"/>
      <c r="G25" s="513"/>
      <c r="H25" s="513"/>
      <c r="I25" s="513"/>
      <c r="J25" s="513"/>
      <c r="K25" s="513"/>
      <c r="L25" s="513"/>
      <c r="M25" s="513"/>
      <c r="N25" s="513"/>
      <c r="O25" s="513"/>
      <c r="P25" s="513"/>
      <c r="Q25" s="513"/>
      <c r="R25" s="513"/>
      <c r="S25" s="513"/>
      <c r="T25" s="513"/>
      <c r="U25" s="513"/>
      <c r="V25" s="513"/>
      <c r="W25" s="513"/>
      <c r="X25" s="513"/>
      <c r="Y25" s="513"/>
      <c r="Z25" s="513"/>
      <c r="AA25" s="513"/>
    </row>
    <row r="26" spans="1:28" s="541" customFormat="1">
      <c r="A26" s="500">
        <v>3.4</v>
      </c>
      <c r="B26" s="528" t="s">
        <v>526</v>
      </c>
      <c r="C26" s="529">
        <v>128020</v>
      </c>
      <c r="D26" s="792">
        <v>128020</v>
      </c>
      <c r="E26" s="513"/>
      <c r="F26" s="513"/>
      <c r="G26" s="513"/>
      <c r="H26" s="513"/>
      <c r="I26" s="513"/>
      <c r="J26" s="513"/>
      <c r="K26" s="513"/>
      <c r="L26" s="513"/>
      <c r="M26" s="513"/>
      <c r="N26" s="513"/>
      <c r="O26" s="513"/>
      <c r="P26" s="513"/>
      <c r="Q26" s="513"/>
      <c r="R26" s="513"/>
      <c r="S26" s="513"/>
      <c r="T26" s="513"/>
      <c r="U26" s="513"/>
      <c r="V26" s="513"/>
      <c r="W26" s="513"/>
      <c r="X26" s="513"/>
      <c r="Y26" s="513"/>
      <c r="Z26" s="513"/>
      <c r="AA26" s="513"/>
    </row>
    <row r="27" spans="1:28" s="541" customFormat="1">
      <c r="A27" s="500">
        <v>3.5</v>
      </c>
      <c r="B27" s="528" t="s">
        <v>528</v>
      </c>
      <c r="C27" s="529">
        <v>19466831.351399999</v>
      </c>
      <c r="D27" s="792">
        <v>19241454.9067</v>
      </c>
      <c r="E27" s="513"/>
      <c r="F27" s="513"/>
      <c r="G27" s="513"/>
      <c r="H27" s="513"/>
      <c r="I27" s="513"/>
      <c r="J27" s="513"/>
      <c r="K27" s="513"/>
      <c r="L27" s="513">
        <v>225376.44469999999</v>
      </c>
      <c r="M27" s="513"/>
      <c r="N27" s="513"/>
      <c r="O27" s="513"/>
      <c r="P27" s="513"/>
      <c r="Q27" s="513"/>
      <c r="R27" s="513"/>
      <c r="S27" s="513"/>
      <c r="T27" s="513"/>
      <c r="U27" s="513"/>
      <c r="V27" s="513"/>
      <c r="W27" s="513"/>
      <c r="X27" s="513"/>
      <c r="Y27" s="513"/>
      <c r="Z27" s="513"/>
      <c r="AA27" s="513"/>
    </row>
    <row r="28" spans="1:28" s="541" customFormat="1">
      <c r="A28" s="500">
        <v>3.6</v>
      </c>
      <c r="B28" s="528" t="s">
        <v>530</v>
      </c>
      <c r="C28" s="529">
        <v>715584.33</v>
      </c>
      <c r="D28" s="792">
        <v>715584.33000000007</v>
      </c>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31" spans="1:28" ht="15">
      <c r="C31" s="642"/>
      <c r="D31" s="544"/>
    </row>
    <row r="32" spans="1:28" ht="15">
      <c r="C32" s="642"/>
    </row>
    <row r="33" spans="3:3" ht="15">
      <c r="C33" s="642"/>
    </row>
    <row r="34" spans="3:3" ht="15">
      <c r="C34" s="642"/>
    </row>
    <row r="35" spans="3:3" ht="15">
      <c r="C35" s="642"/>
    </row>
    <row r="36" spans="3:3" ht="15">
      <c r="C36" s="642"/>
    </row>
    <row r="37" spans="3:3" ht="15">
      <c r="C37" s="642"/>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topLeftCell="M1" zoomScaleNormal="100" workbookViewId="0">
      <selection activeCell="C8" sqref="C8:S22"/>
    </sheetView>
  </sheetViews>
  <sheetFormatPr defaultColWidth="9.140625" defaultRowHeight="12.75"/>
  <cols>
    <col min="1" max="1" width="11.85546875" style="510" bestFit="1" customWidth="1"/>
    <col min="2" max="2" width="90.28515625" style="510" bestFit="1" customWidth="1"/>
    <col min="3" max="3" width="17.28515625" style="646" customWidth="1"/>
    <col min="4" max="4" width="18" style="510" customWidth="1"/>
    <col min="5" max="7" width="17.140625" style="510" customWidth="1"/>
    <col min="8" max="8" width="22.28515625" style="510" customWidth="1"/>
    <col min="9" max="10" width="17.140625" style="510" customWidth="1"/>
    <col min="11" max="27" width="22.28515625" style="510" customWidth="1"/>
    <col min="28" max="28" width="9.140625" style="510" customWidth="1"/>
    <col min="29" max="16384" width="9.140625" style="510"/>
  </cols>
  <sheetData>
    <row r="1" spans="1:27" ht="13.5">
      <c r="A1" s="399" t="s">
        <v>0</v>
      </c>
      <c r="B1" s="323" t="str">
        <f>Info!C2</f>
        <v>სს "ზირაათ ბანკი საქართველო"</v>
      </c>
    </row>
    <row r="2" spans="1:27">
      <c r="A2" s="401" t="s">
        <v>1</v>
      </c>
      <c r="B2" s="403">
        <f>'1. key ratios'!B2</f>
        <v>45016</v>
      </c>
    </row>
    <row r="3" spans="1:27">
      <c r="A3" s="402" t="s">
        <v>672</v>
      </c>
      <c r="C3" s="688"/>
    </row>
    <row r="4" spans="1:27">
      <c r="A4" s="402"/>
      <c r="B4" s="512"/>
      <c r="C4" s="688"/>
    </row>
    <row r="5" spans="1:27" s="541" customFormat="1" ht="13.5" customHeight="1">
      <c r="A5" s="899" t="s">
        <v>673</v>
      </c>
      <c r="B5" s="900"/>
      <c r="C5" s="896" t="s">
        <v>598</v>
      </c>
      <c r="D5" s="897"/>
      <c r="E5" s="897"/>
      <c r="F5" s="897"/>
      <c r="G5" s="897"/>
      <c r="H5" s="897"/>
      <c r="I5" s="897"/>
      <c r="J5" s="897"/>
      <c r="K5" s="897"/>
      <c r="L5" s="897"/>
      <c r="M5" s="897"/>
      <c r="N5" s="897"/>
      <c r="O5" s="897"/>
      <c r="P5" s="897"/>
      <c r="Q5" s="897"/>
      <c r="R5" s="897"/>
      <c r="S5" s="897"/>
      <c r="T5" s="897"/>
      <c r="U5" s="897"/>
      <c r="V5" s="897"/>
      <c r="W5" s="897"/>
      <c r="X5" s="897"/>
      <c r="Y5" s="897"/>
      <c r="Z5" s="897"/>
      <c r="AA5" s="898"/>
    </row>
    <row r="6" spans="1:27" s="541" customFormat="1" ht="12" customHeight="1">
      <c r="A6" s="901"/>
      <c r="B6" s="902"/>
      <c r="C6" s="905" t="s">
        <v>8</v>
      </c>
      <c r="D6" s="870" t="s">
        <v>632</v>
      </c>
      <c r="E6" s="870"/>
      <c r="F6" s="870"/>
      <c r="G6" s="870"/>
      <c r="H6" s="891" t="s">
        <v>633</v>
      </c>
      <c r="I6" s="892"/>
      <c r="J6" s="892"/>
      <c r="K6" s="892"/>
      <c r="L6" s="537"/>
      <c r="M6" s="874" t="s">
        <v>634</v>
      </c>
      <c r="N6" s="874"/>
      <c r="O6" s="874"/>
      <c r="P6" s="874"/>
      <c r="Q6" s="874"/>
      <c r="R6" s="874"/>
      <c r="S6" s="872"/>
      <c r="T6" s="537"/>
      <c r="U6" s="874" t="s">
        <v>635</v>
      </c>
      <c r="V6" s="874"/>
      <c r="W6" s="874"/>
      <c r="X6" s="874"/>
      <c r="Y6" s="874"/>
      <c r="Z6" s="874"/>
      <c r="AA6" s="895"/>
    </row>
    <row r="7" spans="1:27" s="541" customFormat="1" ht="38.25">
      <c r="A7" s="903"/>
      <c r="B7" s="904"/>
      <c r="C7" s="906"/>
      <c r="D7" s="535"/>
      <c r="E7" s="531" t="s">
        <v>636</v>
      </c>
      <c r="F7" s="507" t="s">
        <v>637</v>
      </c>
      <c r="G7" s="507" t="s">
        <v>638</v>
      </c>
      <c r="H7" s="542"/>
      <c r="I7" s="531" t="s">
        <v>636</v>
      </c>
      <c r="J7" s="507" t="s">
        <v>637</v>
      </c>
      <c r="K7" s="507" t="s">
        <v>638</v>
      </c>
      <c r="L7" s="532"/>
      <c r="M7" s="531" t="s">
        <v>636</v>
      </c>
      <c r="N7" s="507" t="s">
        <v>674</v>
      </c>
      <c r="O7" s="507" t="s">
        <v>675</v>
      </c>
      <c r="P7" s="507" t="s">
        <v>676</v>
      </c>
      <c r="Q7" s="507" t="s">
        <v>677</v>
      </c>
      <c r="R7" s="507" t="s">
        <v>678</v>
      </c>
      <c r="S7" s="507" t="s">
        <v>643</v>
      </c>
      <c r="T7" s="532"/>
      <c r="U7" s="531" t="s">
        <v>636</v>
      </c>
      <c r="V7" s="507" t="s">
        <v>674</v>
      </c>
      <c r="W7" s="507" t="s">
        <v>675</v>
      </c>
      <c r="X7" s="507" t="s">
        <v>676</v>
      </c>
      <c r="Y7" s="507" t="s">
        <v>677</v>
      </c>
      <c r="Z7" s="507" t="s">
        <v>678</v>
      </c>
      <c r="AA7" s="507" t="s">
        <v>643</v>
      </c>
    </row>
    <row r="8" spans="1:27" s="544" customFormat="1">
      <c r="A8" s="671">
        <v>1</v>
      </c>
      <c r="B8" s="672" t="s">
        <v>614</v>
      </c>
      <c r="C8" s="664">
        <v>106946314.8642</v>
      </c>
      <c r="D8" s="673">
        <v>92581400.653300002</v>
      </c>
      <c r="E8" s="673">
        <v>454923.26</v>
      </c>
      <c r="F8" s="673"/>
      <c r="G8" s="673"/>
      <c r="H8" s="673">
        <v>1910350.6983</v>
      </c>
      <c r="I8" s="673">
        <v>326301.90000000002</v>
      </c>
      <c r="J8" s="673">
        <v>140254.897</v>
      </c>
      <c r="K8" s="673"/>
      <c r="L8" s="673">
        <v>12454563.512599999</v>
      </c>
      <c r="M8" s="673">
        <v>292167.038</v>
      </c>
      <c r="N8" s="673">
        <v>87478.165500000003</v>
      </c>
      <c r="O8" s="673">
        <v>24808.82</v>
      </c>
      <c r="P8" s="673">
        <v>74100.673899999994</v>
      </c>
      <c r="Q8" s="673">
        <v>801432.29310000001</v>
      </c>
      <c r="R8" s="673"/>
      <c r="S8" s="673"/>
      <c r="T8" s="673"/>
      <c r="U8" s="673"/>
      <c r="V8" s="673"/>
      <c r="W8" s="673"/>
      <c r="X8" s="673"/>
      <c r="Y8" s="673"/>
      <c r="Z8" s="673"/>
      <c r="AA8" s="674"/>
    </row>
    <row r="9" spans="1:27" s="544" customFormat="1">
      <c r="A9" s="675">
        <v>1.1000000000000001</v>
      </c>
      <c r="B9" s="674" t="s">
        <v>534</v>
      </c>
      <c r="C9" s="665">
        <v>96585786.004600003</v>
      </c>
      <c r="D9" s="673">
        <v>82236439.543699995</v>
      </c>
      <c r="E9" s="673">
        <v>424931.14</v>
      </c>
      <c r="F9" s="673"/>
      <c r="G9" s="673"/>
      <c r="H9" s="673">
        <v>1910350.6983</v>
      </c>
      <c r="I9" s="673">
        <v>326301.90000000002</v>
      </c>
      <c r="J9" s="673">
        <v>140254.897</v>
      </c>
      <c r="K9" s="673"/>
      <c r="L9" s="673">
        <v>12438995.762599999</v>
      </c>
      <c r="M9" s="673">
        <v>292167.038</v>
      </c>
      <c r="N9" s="673">
        <v>87478.165500000003</v>
      </c>
      <c r="O9" s="673">
        <v>24808.82</v>
      </c>
      <c r="P9" s="673">
        <v>70070.853900000002</v>
      </c>
      <c r="Q9" s="673">
        <v>801432.29310000001</v>
      </c>
      <c r="R9" s="673"/>
      <c r="S9" s="673"/>
      <c r="T9" s="673"/>
      <c r="U9" s="673"/>
      <c r="V9" s="673"/>
      <c r="W9" s="673"/>
      <c r="X9" s="673"/>
      <c r="Y9" s="673"/>
      <c r="Z9" s="673"/>
      <c r="AA9" s="674"/>
    </row>
    <row r="10" spans="1:27" s="544" customFormat="1">
      <c r="A10" s="675" t="s">
        <v>536</v>
      </c>
      <c r="B10" s="674" t="s">
        <v>537</v>
      </c>
      <c r="C10" s="665">
        <v>91538183.264599994</v>
      </c>
      <c r="D10" s="673">
        <v>77188836.8037</v>
      </c>
      <c r="E10" s="673">
        <v>424931.14</v>
      </c>
      <c r="F10" s="673"/>
      <c r="G10" s="673"/>
      <c r="H10" s="673">
        <v>1910350.6983</v>
      </c>
      <c r="I10" s="673">
        <v>326301.90000000002</v>
      </c>
      <c r="J10" s="673">
        <v>140254.897</v>
      </c>
      <c r="K10" s="673"/>
      <c r="L10" s="673">
        <v>12438995.762599999</v>
      </c>
      <c r="M10" s="673">
        <v>292167.038</v>
      </c>
      <c r="N10" s="673">
        <v>87478.165500000003</v>
      </c>
      <c r="O10" s="673">
        <v>24808.82</v>
      </c>
      <c r="P10" s="673">
        <v>70070.853900000002</v>
      </c>
      <c r="Q10" s="673">
        <v>801432.29310000001</v>
      </c>
      <c r="R10" s="673"/>
      <c r="S10" s="673"/>
      <c r="T10" s="673"/>
      <c r="U10" s="673"/>
      <c r="V10" s="673"/>
      <c r="W10" s="673"/>
      <c r="X10" s="673"/>
      <c r="Y10" s="673"/>
      <c r="Z10" s="673"/>
      <c r="AA10" s="674"/>
    </row>
    <row r="11" spans="1:27" s="544" customFormat="1">
      <c r="A11" s="676" t="s">
        <v>539</v>
      </c>
      <c r="B11" s="677" t="s">
        <v>540</v>
      </c>
      <c r="C11" s="666">
        <v>42552204.272200003</v>
      </c>
      <c r="D11" s="673">
        <v>34851213.564099997</v>
      </c>
      <c r="E11" s="673"/>
      <c r="F11" s="673"/>
      <c r="G11" s="673"/>
      <c r="H11" s="673">
        <v>1307736.4313000001</v>
      </c>
      <c r="I11" s="673">
        <v>152484.25</v>
      </c>
      <c r="J11" s="673"/>
      <c r="K11" s="673"/>
      <c r="L11" s="673">
        <v>6393254.2768000001</v>
      </c>
      <c r="M11" s="673">
        <v>292167.038</v>
      </c>
      <c r="N11" s="673">
        <v>87478.165500000003</v>
      </c>
      <c r="O11" s="673">
        <v>24808.82</v>
      </c>
      <c r="P11" s="673"/>
      <c r="Q11" s="673">
        <v>255639.32310000001</v>
      </c>
      <c r="R11" s="673"/>
      <c r="S11" s="673"/>
      <c r="T11" s="673"/>
      <c r="U11" s="673"/>
      <c r="V11" s="673"/>
      <c r="W11" s="673"/>
      <c r="X11" s="673"/>
      <c r="Y11" s="673"/>
      <c r="Z11" s="673"/>
      <c r="AA11" s="674"/>
    </row>
    <row r="12" spans="1:27" s="544" customFormat="1">
      <c r="A12" s="676" t="s">
        <v>542</v>
      </c>
      <c r="B12" s="677" t="s">
        <v>543</v>
      </c>
      <c r="C12" s="666">
        <v>23600243.971099999</v>
      </c>
      <c r="D12" s="673">
        <v>17553115.7676</v>
      </c>
      <c r="E12" s="673">
        <v>424931.14</v>
      </c>
      <c r="F12" s="673"/>
      <c r="G12" s="673"/>
      <c r="H12" s="673">
        <v>272377.68699999998</v>
      </c>
      <c r="I12" s="673"/>
      <c r="J12" s="673">
        <v>140254.897</v>
      </c>
      <c r="K12" s="673"/>
      <c r="L12" s="673">
        <v>5774750.5164999999</v>
      </c>
      <c r="M12" s="673"/>
      <c r="N12" s="673"/>
      <c r="O12" s="673"/>
      <c r="P12" s="673">
        <v>8462.9699999999993</v>
      </c>
      <c r="Q12" s="673">
        <v>545792.97</v>
      </c>
      <c r="R12" s="673"/>
      <c r="S12" s="673"/>
      <c r="T12" s="673"/>
      <c r="U12" s="673"/>
      <c r="V12" s="673"/>
      <c r="W12" s="673"/>
      <c r="X12" s="673"/>
      <c r="Y12" s="673"/>
      <c r="Z12" s="673"/>
      <c r="AA12" s="674"/>
    </row>
    <row r="13" spans="1:27" s="544" customFormat="1">
      <c r="A13" s="676" t="s">
        <v>544</v>
      </c>
      <c r="B13" s="677" t="s">
        <v>545</v>
      </c>
      <c r="C13" s="666">
        <v>15402215.4113</v>
      </c>
      <c r="D13" s="673">
        <v>15009577.842499999</v>
      </c>
      <c r="E13" s="673"/>
      <c r="F13" s="673"/>
      <c r="G13" s="673"/>
      <c r="H13" s="673">
        <v>283820.62</v>
      </c>
      <c r="I13" s="673">
        <v>173817.65</v>
      </c>
      <c r="J13" s="673"/>
      <c r="K13" s="673"/>
      <c r="L13" s="673">
        <v>108816.9488</v>
      </c>
      <c r="M13" s="673"/>
      <c r="N13" s="673"/>
      <c r="O13" s="673"/>
      <c r="P13" s="673"/>
      <c r="Q13" s="673"/>
      <c r="R13" s="673"/>
      <c r="S13" s="673"/>
      <c r="T13" s="673"/>
      <c r="U13" s="673"/>
      <c r="V13" s="673"/>
      <c r="W13" s="673"/>
      <c r="X13" s="673"/>
      <c r="Y13" s="673"/>
      <c r="Z13" s="673"/>
      <c r="AA13" s="674"/>
    </row>
    <row r="14" spans="1:27" s="544" customFormat="1">
      <c r="A14" s="676" t="s">
        <v>546</v>
      </c>
      <c r="B14" s="677" t="s">
        <v>547</v>
      </c>
      <c r="C14" s="666">
        <v>9983519.6099999994</v>
      </c>
      <c r="D14" s="673">
        <v>9774929.6294999998</v>
      </c>
      <c r="E14" s="673"/>
      <c r="F14" s="673"/>
      <c r="G14" s="673"/>
      <c r="H14" s="673">
        <v>46415.96</v>
      </c>
      <c r="I14" s="673"/>
      <c r="J14" s="673"/>
      <c r="K14" s="673"/>
      <c r="L14" s="673">
        <v>162174.02050000001</v>
      </c>
      <c r="M14" s="673"/>
      <c r="N14" s="673"/>
      <c r="O14" s="673"/>
      <c r="P14" s="673">
        <v>61607.883900000001</v>
      </c>
      <c r="Q14" s="673"/>
      <c r="R14" s="673"/>
      <c r="S14" s="673"/>
      <c r="T14" s="673"/>
      <c r="U14" s="673"/>
      <c r="V14" s="673"/>
      <c r="W14" s="673"/>
      <c r="X14" s="673"/>
      <c r="Y14" s="673"/>
      <c r="Z14" s="673"/>
      <c r="AA14" s="674"/>
    </row>
    <row r="15" spans="1:27" s="544" customFormat="1">
      <c r="A15" s="676">
        <v>1.2</v>
      </c>
      <c r="B15" s="677" t="s">
        <v>548</v>
      </c>
      <c r="C15" s="666">
        <v>4133852.77</v>
      </c>
      <c r="D15" s="673">
        <v>417499.71</v>
      </c>
      <c r="E15" s="673">
        <v>2702.65</v>
      </c>
      <c r="F15" s="673"/>
      <c r="G15" s="673"/>
      <c r="H15" s="673">
        <v>78774.06</v>
      </c>
      <c r="I15" s="673">
        <v>26782.3</v>
      </c>
      <c r="J15" s="673">
        <v>9969.57</v>
      </c>
      <c r="K15" s="673"/>
      <c r="L15" s="673">
        <v>3637579</v>
      </c>
      <c r="M15" s="673">
        <v>185728.9</v>
      </c>
      <c r="N15" s="673">
        <v>56962.6</v>
      </c>
      <c r="O15" s="673">
        <v>6598.13</v>
      </c>
      <c r="P15" s="673">
        <v>38464.93</v>
      </c>
      <c r="Q15" s="673">
        <v>436866.81</v>
      </c>
      <c r="R15" s="673"/>
      <c r="S15" s="673"/>
      <c r="T15" s="673"/>
      <c r="U15" s="673"/>
      <c r="V15" s="673"/>
      <c r="W15" s="673"/>
      <c r="X15" s="673"/>
      <c r="Y15" s="673"/>
      <c r="Z15" s="673"/>
      <c r="AA15" s="674"/>
    </row>
    <row r="16" spans="1:27" s="544" customFormat="1">
      <c r="A16" s="675">
        <v>1.3</v>
      </c>
      <c r="B16" s="677" t="s">
        <v>679</v>
      </c>
      <c r="C16" s="667"/>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9"/>
    </row>
    <row r="17" spans="1:27" s="544" customFormat="1" ht="25.5">
      <c r="A17" s="680" t="s">
        <v>550</v>
      </c>
      <c r="B17" s="681" t="s">
        <v>551</v>
      </c>
      <c r="C17" s="669">
        <v>95637780.357299998</v>
      </c>
      <c r="D17" s="673">
        <v>81288433.896400005</v>
      </c>
      <c r="E17" s="673">
        <v>424931.14</v>
      </c>
      <c r="F17" s="673"/>
      <c r="G17" s="673"/>
      <c r="H17" s="673">
        <v>1910350.6983</v>
      </c>
      <c r="I17" s="673">
        <v>326301.90000000002</v>
      </c>
      <c r="J17" s="673">
        <v>140254.897</v>
      </c>
      <c r="K17" s="673"/>
      <c r="L17" s="673">
        <v>12438995.762599999</v>
      </c>
      <c r="M17" s="673">
        <v>292167.038</v>
      </c>
      <c r="N17" s="673">
        <v>87478.165500000003</v>
      </c>
      <c r="O17" s="673">
        <v>24808.82</v>
      </c>
      <c r="P17" s="673">
        <v>70070.853900000002</v>
      </c>
      <c r="Q17" s="673">
        <v>801432.29310000001</v>
      </c>
      <c r="R17" s="673"/>
      <c r="S17" s="673"/>
      <c r="T17" s="673"/>
      <c r="U17" s="673"/>
      <c r="V17" s="673"/>
      <c r="W17" s="673"/>
      <c r="X17" s="673"/>
      <c r="Y17" s="673"/>
      <c r="Z17" s="673"/>
      <c r="AA17" s="674"/>
    </row>
    <row r="18" spans="1:27" s="544" customFormat="1" ht="25.5">
      <c r="A18" s="680" t="s">
        <v>553</v>
      </c>
      <c r="B18" s="682" t="s">
        <v>554</v>
      </c>
      <c r="C18" s="668">
        <v>90590177.617300004</v>
      </c>
      <c r="D18" s="673">
        <v>76240831.156399995</v>
      </c>
      <c r="E18" s="673">
        <v>424931.14</v>
      </c>
      <c r="F18" s="673"/>
      <c r="G18" s="673"/>
      <c r="H18" s="673">
        <v>1910350.6983</v>
      </c>
      <c r="I18" s="673">
        <v>326301.90000000002</v>
      </c>
      <c r="J18" s="673">
        <v>140254.897</v>
      </c>
      <c r="K18" s="673"/>
      <c r="L18" s="673">
        <v>12438995.762599999</v>
      </c>
      <c r="M18" s="673">
        <v>292167.038</v>
      </c>
      <c r="N18" s="673">
        <v>87478.165500000003</v>
      </c>
      <c r="O18" s="673">
        <v>24808.82</v>
      </c>
      <c r="P18" s="673">
        <v>70070.853900000002</v>
      </c>
      <c r="Q18" s="673">
        <v>801432.29310000001</v>
      </c>
      <c r="R18" s="673"/>
      <c r="S18" s="673"/>
      <c r="T18" s="673"/>
      <c r="U18" s="673"/>
      <c r="V18" s="673"/>
      <c r="W18" s="673"/>
      <c r="X18" s="673"/>
      <c r="Y18" s="673"/>
      <c r="Z18" s="673"/>
      <c r="AA18" s="674"/>
    </row>
    <row r="19" spans="1:27" s="544" customFormat="1">
      <c r="A19" s="680" t="s">
        <v>556</v>
      </c>
      <c r="B19" s="682" t="s">
        <v>557</v>
      </c>
      <c r="C19" s="668">
        <v>134280019.89019999</v>
      </c>
      <c r="D19" s="673">
        <v>102954896.962</v>
      </c>
      <c r="E19" s="673">
        <v>256840.18</v>
      </c>
      <c r="F19" s="673"/>
      <c r="G19" s="673"/>
      <c r="H19" s="673">
        <v>2605873.2138</v>
      </c>
      <c r="I19" s="673">
        <v>182198.80799999999</v>
      </c>
      <c r="J19" s="673">
        <v>222403.3198</v>
      </c>
      <c r="K19" s="673"/>
      <c r="L19" s="673">
        <v>28719249.714400001</v>
      </c>
      <c r="M19" s="673">
        <v>1160331.7138</v>
      </c>
      <c r="N19" s="673">
        <v>1437848.4879000001</v>
      </c>
      <c r="O19" s="673">
        <v>319838.96000000002</v>
      </c>
      <c r="P19" s="673">
        <v>132468.23190000001</v>
      </c>
      <c r="Q19" s="673">
        <v>473973.83610000001</v>
      </c>
      <c r="R19" s="673"/>
      <c r="S19" s="673"/>
      <c r="T19" s="673"/>
      <c r="U19" s="673"/>
      <c r="V19" s="673"/>
      <c r="W19" s="673"/>
      <c r="X19" s="673"/>
      <c r="Y19" s="673"/>
      <c r="Z19" s="673"/>
      <c r="AA19" s="674"/>
    </row>
    <row r="20" spans="1:27" s="544" customFormat="1">
      <c r="A20" s="680" t="s">
        <v>559</v>
      </c>
      <c r="B20" s="682" t="s">
        <v>560</v>
      </c>
      <c r="C20" s="668">
        <v>133381397.15019999</v>
      </c>
      <c r="D20" s="673">
        <v>102056274.222</v>
      </c>
      <c r="E20" s="673">
        <v>256840.18</v>
      </c>
      <c r="F20" s="673"/>
      <c r="G20" s="673"/>
      <c r="H20" s="673">
        <v>2605873.2138</v>
      </c>
      <c r="I20" s="673">
        <v>182198.80799999999</v>
      </c>
      <c r="J20" s="673">
        <v>222403.3198</v>
      </c>
      <c r="K20" s="673"/>
      <c r="L20" s="673">
        <v>28719249.714400001</v>
      </c>
      <c r="M20" s="673">
        <v>1160331.7138</v>
      </c>
      <c r="N20" s="673">
        <v>1437848.4879000001</v>
      </c>
      <c r="O20" s="673">
        <v>319838.96000000002</v>
      </c>
      <c r="P20" s="673">
        <v>132468.23190000001</v>
      </c>
      <c r="Q20" s="673">
        <v>473973.83610000001</v>
      </c>
      <c r="R20" s="673"/>
      <c r="S20" s="673"/>
      <c r="T20" s="673"/>
      <c r="U20" s="673"/>
      <c r="V20" s="673"/>
      <c r="W20" s="673"/>
      <c r="X20" s="673"/>
      <c r="Y20" s="673"/>
      <c r="Z20" s="673"/>
      <c r="AA20" s="674"/>
    </row>
    <row r="21" spans="1:27" s="544" customFormat="1">
      <c r="A21" s="683">
        <v>1.4</v>
      </c>
      <c r="B21" s="682" t="s">
        <v>562</v>
      </c>
      <c r="C21" s="668"/>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4"/>
    </row>
    <row r="22" spans="1:27" s="544" customFormat="1">
      <c r="A22" s="684">
        <v>1.5</v>
      </c>
      <c r="B22" s="685" t="s">
        <v>564</v>
      </c>
      <c r="C22" s="670">
        <v>5047602.74</v>
      </c>
      <c r="D22" s="686">
        <v>5047602.74</v>
      </c>
      <c r="E22" s="686"/>
      <c r="F22" s="686"/>
      <c r="G22" s="686"/>
      <c r="H22" s="686"/>
      <c r="I22" s="686"/>
      <c r="J22" s="686"/>
      <c r="K22" s="686"/>
      <c r="L22" s="686"/>
      <c r="M22" s="686"/>
      <c r="N22" s="686"/>
      <c r="O22" s="686"/>
      <c r="P22" s="686"/>
      <c r="Q22" s="686"/>
      <c r="R22" s="686"/>
      <c r="S22" s="686"/>
      <c r="T22" s="686"/>
      <c r="U22" s="686"/>
      <c r="V22" s="686"/>
      <c r="W22" s="686"/>
      <c r="X22" s="686"/>
      <c r="Y22" s="686"/>
      <c r="Z22" s="686"/>
      <c r="AA22" s="687"/>
    </row>
    <row r="25" spans="1:27">
      <c r="C25" s="689"/>
    </row>
    <row r="26" spans="1:27">
      <c r="C26" s="689"/>
    </row>
    <row r="27" spans="1:27">
      <c r="C27" s="541"/>
      <c r="D27" s="541"/>
    </row>
    <row r="28" spans="1:27">
      <c r="C28" s="541"/>
      <c r="D28" s="541"/>
    </row>
    <row r="29" spans="1:27">
      <c r="C29" s="541"/>
      <c r="D29" s="541"/>
    </row>
    <row r="30" spans="1:27">
      <c r="C30" s="541"/>
      <c r="D30" s="541"/>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D37" sqref="D37"/>
    </sheetView>
  </sheetViews>
  <sheetFormatPr defaultColWidth="9.140625" defaultRowHeight="12.75"/>
  <cols>
    <col min="1" max="1" width="11.85546875" style="510" bestFit="1" customWidth="1"/>
    <col min="2" max="2" width="93.42578125" style="510" customWidth="1"/>
    <col min="3" max="3" width="14.5703125" style="510" customWidth="1"/>
    <col min="4" max="5" width="16.140625" style="510" customWidth="1"/>
    <col min="6" max="6" width="16.140625" style="543" customWidth="1"/>
    <col min="7" max="7" width="25.28515625" style="543" customWidth="1"/>
    <col min="8" max="8" width="16.140625" style="510" customWidth="1"/>
    <col min="9" max="11" width="16.140625" style="543" customWidth="1"/>
    <col min="12" max="12" width="26.28515625" style="543" customWidth="1"/>
    <col min="13" max="13" width="9.140625" style="510" customWidth="1"/>
    <col min="14" max="16384" width="9.140625" style="510"/>
  </cols>
  <sheetData>
    <row r="1" spans="1:12" ht="13.5">
      <c r="A1" s="399" t="s">
        <v>0</v>
      </c>
      <c r="B1" s="323" t="str">
        <f>Info!C2</f>
        <v>სს "ზირაათ ბანკი საქართველო"</v>
      </c>
      <c r="F1" s="510"/>
      <c r="G1" s="510"/>
      <c r="I1" s="510"/>
      <c r="J1" s="510"/>
      <c r="K1" s="510"/>
      <c r="L1" s="510"/>
    </row>
    <row r="2" spans="1:12">
      <c r="A2" s="401" t="s">
        <v>1</v>
      </c>
      <c r="B2" s="403">
        <f>'1. key ratios'!B2</f>
        <v>45016</v>
      </c>
      <c r="F2" s="510"/>
      <c r="G2" s="510"/>
      <c r="I2" s="510"/>
      <c r="J2" s="510"/>
      <c r="K2" s="510"/>
      <c r="L2" s="510"/>
    </row>
    <row r="3" spans="1:12">
      <c r="A3" s="402" t="s">
        <v>669</v>
      </c>
      <c r="F3" s="510"/>
      <c r="G3" s="510"/>
      <c r="I3" s="510"/>
      <c r="J3" s="510"/>
      <c r="K3" s="510"/>
      <c r="L3" s="510"/>
    </row>
    <row r="4" spans="1:12">
      <c r="F4" s="510"/>
      <c r="G4" s="510"/>
      <c r="I4" s="510"/>
      <c r="J4" s="510"/>
      <c r="K4" s="510"/>
      <c r="L4" s="510"/>
    </row>
    <row r="5" spans="1:12" ht="37.5" customHeight="1">
      <c r="A5" s="858" t="s">
        <v>670</v>
      </c>
      <c r="B5" s="859"/>
      <c r="C5" s="907" t="s">
        <v>194</v>
      </c>
      <c r="D5" s="908"/>
      <c r="E5" s="908"/>
      <c r="F5" s="908"/>
      <c r="G5" s="908"/>
      <c r="H5" s="907" t="s">
        <v>600</v>
      </c>
      <c r="I5" s="909"/>
      <c r="J5" s="909"/>
      <c r="K5" s="909"/>
      <c r="L5" s="910"/>
    </row>
    <row r="6" spans="1:12" ht="39.6" customHeight="1">
      <c r="A6" s="862"/>
      <c r="B6" s="863"/>
      <c r="C6" s="409"/>
      <c r="D6" s="508" t="s">
        <v>632</v>
      </c>
      <c r="E6" s="508" t="s">
        <v>633</v>
      </c>
      <c r="F6" s="508" t="s">
        <v>634</v>
      </c>
      <c r="G6" s="508" t="s">
        <v>635</v>
      </c>
      <c r="H6" s="547"/>
      <c r="I6" s="508" t="s">
        <v>632</v>
      </c>
      <c r="J6" s="508" t="s">
        <v>633</v>
      </c>
      <c r="K6" s="508" t="s">
        <v>634</v>
      </c>
      <c r="L6" s="508" t="s">
        <v>635</v>
      </c>
    </row>
    <row r="7" spans="1:12">
      <c r="A7" s="499">
        <v>1</v>
      </c>
      <c r="B7" s="514" t="s">
        <v>202</v>
      </c>
      <c r="C7" s="620">
        <f>SUM(D7:G7)</f>
        <v>2930366.3391999998</v>
      </c>
      <c r="D7" s="499">
        <v>2930366.3391999998</v>
      </c>
      <c r="E7" s="499"/>
      <c r="F7" s="546"/>
      <c r="G7" s="546"/>
      <c r="H7" s="620">
        <f>SUM(I7:L7)</f>
        <v>25251.66</v>
      </c>
      <c r="I7" s="500">
        <v>25251.66</v>
      </c>
      <c r="J7" s="546"/>
      <c r="K7" s="546"/>
      <c r="L7" s="546"/>
    </row>
    <row r="8" spans="1:12">
      <c r="A8" s="499">
        <v>2</v>
      </c>
      <c r="B8" s="514" t="s">
        <v>203</v>
      </c>
      <c r="C8" s="620">
        <f t="shared" ref="C8:C33" si="0">SUM(D8:G8)</f>
        <v>972904.70889999997</v>
      </c>
      <c r="D8" s="499">
        <v>972904.70889999997</v>
      </c>
      <c r="E8" s="499"/>
      <c r="F8" s="507"/>
      <c r="G8" s="507"/>
      <c r="H8" s="620">
        <f t="shared" ref="H8:H33" si="1">SUM(I8:L8)</f>
        <v>6835.22</v>
      </c>
      <c r="I8" s="500">
        <v>6835.22</v>
      </c>
      <c r="J8" s="791"/>
      <c r="K8" s="791"/>
      <c r="L8" s="616"/>
    </row>
    <row r="9" spans="1:12">
      <c r="A9" s="499">
        <v>3</v>
      </c>
      <c r="B9" s="514" t="s">
        <v>204</v>
      </c>
      <c r="C9" s="620">
        <f t="shared" si="0"/>
        <v>0</v>
      </c>
      <c r="D9" s="499"/>
      <c r="E9" s="499"/>
      <c r="F9" s="509"/>
      <c r="G9" s="509"/>
      <c r="H9" s="620">
        <f t="shared" si="1"/>
        <v>0</v>
      </c>
      <c r="I9" s="500"/>
      <c r="J9" s="509"/>
      <c r="K9" s="509"/>
      <c r="L9" s="509"/>
    </row>
    <row r="10" spans="1:12">
      <c r="A10" s="499">
        <v>4</v>
      </c>
      <c r="B10" s="514" t="s">
        <v>205</v>
      </c>
      <c r="C10" s="620">
        <f t="shared" si="0"/>
        <v>4476073.5120999999</v>
      </c>
      <c r="D10" s="499">
        <v>4476073.5120999999</v>
      </c>
      <c r="E10" s="499"/>
      <c r="F10" s="509"/>
      <c r="G10" s="509"/>
      <c r="H10" s="620">
        <f t="shared" si="1"/>
        <v>12600.35</v>
      </c>
      <c r="I10" s="500">
        <v>12600.35</v>
      </c>
      <c r="J10" s="509"/>
      <c r="K10" s="509"/>
      <c r="L10" s="509"/>
    </row>
    <row r="11" spans="1:12">
      <c r="A11" s="499">
        <v>5</v>
      </c>
      <c r="B11" s="514" t="s">
        <v>206</v>
      </c>
      <c r="C11" s="620">
        <f t="shared" si="0"/>
        <v>3353190.0602000002</v>
      </c>
      <c r="D11" s="499">
        <v>2840967.83</v>
      </c>
      <c r="E11" s="499"/>
      <c r="F11" s="509">
        <v>512222.23019999999</v>
      </c>
      <c r="G11" s="509"/>
      <c r="H11" s="620">
        <f t="shared" si="1"/>
        <v>77343.459999999992</v>
      </c>
      <c r="I11" s="500">
        <v>9894.73</v>
      </c>
      <c r="J11" s="509"/>
      <c r="K11" s="509">
        <v>67448.73</v>
      </c>
      <c r="L11" s="509"/>
    </row>
    <row r="12" spans="1:12">
      <c r="A12" s="499">
        <v>6</v>
      </c>
      <c r="B12" s="514" t="s">
        <v>207</v>
      </c>
      <c r="C12" s="620">
        <f t="shared" si="0"/>
        <v>6360350.9124999996</v>
      </c>
      <c r="D12" s="499">
        <v>6360350.9124999996</v>
      </c>
      <c r="E12" s="499"/>
      <c r="F12" s="509"/>
      <c r="G12" s="509"/>
      <c r="H12" s="620">
        <f t="shared" si="1"/>
        <v>36041.15</v>
      </c>
      <c r="I12" s="500">
        <v>36041.15</v>
      </c>
      <c r="J12" s="509"/>
      <c r="K12" s="509"/>
      <c r="L12" s="509"/>
    </row>
    <row r="13" spans="1:12">
      <c r="A13" s="499">
        <v>7</v>
      </c>
      <c r="B13" s="514" t="s">
        <v>208</v>
      </c>
      <c r="C13" s="620">
        <f t="shared" si="0"/>
        <v>8532864.8314999994</v>
      </c>
      <c r="D13" s="499">
        <v>7727270.7323000003</v>
      </c>
      <c r="E13" s="499">
        <v>443306.55499999999</v>
      </c>
      <c r="F13" s="509">
        <v>362287.5442</v>
      </c>
      <c r="G13" s="509"/>
      <c r="H13" s="620">
        <f t="shared" si="1"/>
        <v>118275.99</v>
      </c>
      <c r="I13" s="500">
        <v>51263.49</v>
      </c>
      <c r="J13" s="509">
        <v>15527.78</v>
      </c>
      <c r="K13" s="509">
        <v>51484.72</v>
      </c>
      <c r="L13" s="509"/>
    </row>
    <row r="14" spans="1:12">
      <c r="A14" s="499">
        <v>8</v>
      </c>
      <c r="B14" s="514" t="s">
        <v>209</v>
      </c>
      <c r="C14" s="620">
        <f t="shared" si="0"/>
        <v>4167322.0315999999</v>
      </c>
      <c r="D14" s="499">
        <v>3308559.0493000001</v>
      </c>
      <c r="E14" s="499">
        <v>262487.21999999997</v>
      </c>
      <c r="F14" s="509">
        <v>596275.76229999994</v>
      </c>
      <c r="G14" s="509"/>
      <c r="H14" s="620">
        <f t="shared" si="1"/>
        <v>312875.03999999998</v>
      </c>
      <c r="I14" s="500">
        <v>24504.639999999999</v>
      </c>
      <c r="J14" s="509">
        <v>3497.61</v>
      </c>
      <c r="K14" s="509">
        <v>284872.78999999998</v>
      </c>
      <c r="L14" s="509"/>
    </row>
    <row r="15" spans="1:12">
      <c r="A15" s="499">
        <v>9</v>
      </c>
      <c r="B15" s="514" t="s">
        <v>210</v>
      </c>
      <c r="C15" s="620">
        <f t="shared" si="0"/>
        <v>2634284.9544000002</v>
      </c>
      <c r="D15" s="499">
        <v>2634284.9544000002</v>
      </c>
      <c r="E15" s="499"/>
      <c r="F15" s="509"/>
      <c r="G15" s="509"/>
      <c r="H15" s="620">
        <f t="shared" si="1"/>
        <v>17245.990000000002</v>
      </c>
      <c r="I15" s="500">
        <v>17245.990000000002</v>
      </c>
      <c r="J15" s="509"/>
      <c r="K15" s="509"/>
      <c r="L15" s="509"/>
    </row>
    <row r="16" spans="1:12">
      <c r="A16" s="499">
        <v>10</v>
      </c>
      <c r="B16" s="514" t="s">
        <v>211</v>
      </c>
      <c r="C16" s="620">
        <f t="shared" si="0"/>
        <v>858454.69920000003</v>
      </c>
      <c r="D16" s="499">
        <v>770976.53370000003</v>
      </c>
      <c r="E16" s="499"/>
      <c r="F16" s="509">
        <v>87478.165500000003</v>
      </c>
      <c r="G16" s="509"/>
      <c r="H16" s="620">
        <f t="shared" si="1"/>
        <v>63847.17</v>
      </c>
      <c r="I16" s="500">
        <v>6884.57</v>
      </c>
      <c r="J16" s="509"/>
      <c r="K16" s="509">
        <v>56962.6</v>
      </c>
      <c r="L16" s="509"/>
    </row>
    <row r="17" spans="1:12">
      <c r="A17" s="499">
        <v>11</v>
      </c>
      <c r="B17" s="514" t="s">
        <v>212</v>
      </c>
      <c r="C17" s="620">
        <f t="shared" si="0"/>
        <v>10163685.378599999</v>
      </c>
      <c r="D17" s="499">
        <v>10163685.378599999</v>
      </c>
      <c r="E17" s="499"/>
      <c r="F17" s="509"/>
      <c r="G17" s="509"/>
      <c r="H17" s="620">
        <f t="shared" si="1"/>
        <v>14781.42</v>
      </c>
      <c r="I17" s="500">
        <v>14781.42</v>
      </c>
      <c r="J17" s="509"/>
      <c r="K17" s="509"/>
      <c r="L17" s="509"/>
    </row>
    <row r="18" spans="1:12">
      <c r="A18" s="499">
        <v>12</v>
      </c>
      <c r="B18" s="514" t="s">
        <v>213</v>
      </c>
      <c r="C18" s="620">
        <f t="shared" si="0"/>
        <v>26393396.117699999</v>
      </c>
      <c r="D18" s="499">
        <v>25229551.109999999</v>
      </c>
      <c r="E18" s="499">
        <v>485890.82630000002</v>
      </c>
      <c r="F18" s="509">
        <v>677954.1814</v>
      </c>
      <c r="G18" s="509"/>
      <c r="H18" s="620">
        <f t="shared" si="1"/>
        <v>605128.49</v>
      </c>
      <c r="I18" s="500">
        <v>132863.1</v>
      </c>
      <c r="J18" s="509">
        <v>37443.83</v>
      </c>
      <c r="K18" s="509">
        <v>434821.56</v>
      </c>
      <c r="L18" s="509"/>
    </row>
    <row r="19" spans="1:12">
      <c r="A19" s="499">
        <v>13</v>
      </c>
      <c r="B19" s="514" t="s">
        <v>214</v>
      </c>
      <c r="C19" s="620">
        <f t="shared" si="0"/>
        <v>8211585.0181999998</v>
      </c>
      <c r="D19" s="499">
        <v>2964780.4611999998</v>
      </c>
      <c r="E19" s="499">
        <v>350489.24</v>
      </c>
      <c r="F19" s="509">
        <v>4896315.3169999998</v>
      </c>
      <c r="G19" s="509"/>
      <c r="H19" s="620">
        <f t="shared" si="1"/>
        <v>2107055.7000000002</v>
      </c>
      <c r="I19" s="500">
        <v>8396.5499999999993</v>
      </c>
      <c r="J19" s="509">
        <v>6106.19</v>
      </c>
      <c r="K19" s="509">
        <v>2092552.96</v>
      </c>
      <c r="L19" s="509"/>
    </row>
    <row r="20" spans="1:12">
      <c r="A20" s="499">
        <v>14</v>
      </c>
      <c r="B20" s="514" t="s">
        <v>215</v>
      </c>
      <c r="C20" s="620">
        <f t="shared" si="0"/>
        <v>5132571.7028000001</v>
      </c>
      <c r="D20" s="499">
        <v>246540.8328</v>
      </c>
      <c r="E20" s="499"/>
      <c r="F20" s="509">
        <v>4886030.87</v>
      </c>
      <c r="G20" s="509"/>
      <c r="H20" s="620">
        <f t="shared" si="1"/>
        <v>408326.65</v>
      </c>
      <c r="I20" s="500">
        <v>2850.81</v>
      </c>
      <c r="J20" s="509"/>
      <c r="K20" s="509">
        <v>405475.84000000003</v>
      </c>
      <c r="L20" s="509"/>
    </row>
    <row r="21" spans="1:12">
      <c r="A21" s="499">
        <v>15</v>
      </c>
      <c r="B21" s="514" t="s">
        <v>216</v>
      </c>
      <c r="C21" s="620">
        <f t="shared" si="0"/>
        <v>22536.1</v>
      </c>
      <c r="D21" s="499">
        <v>22536.1</v>
      </c>
      <c r="E21" s="499"/>
      <c r="F21" s="509"/>
      <c r="G21" s="509"/>
      <c r="H21" s="620">
        <f t="shared" si="1"/>
        <v>582.37</v>
      </c>
      <c r="I21" s="500">
        <v>582.37</v>
      </c>
      <c r="J21" s="509"/>
      <c r="K21" s="509"/>
      <c r="L21" s="509"/>
    </row>
    <row r="22" spans="1:12">
      <c r="A22" s="499">
        <v>16</v>
      </c>
      <c r="B22" s="514" t="s">
        <v>217</v>
      </c>
      <c r="C22" s="620">
        <f t="shared" si="0"/>
        <v>0</v>
      </c>
      <c r="D22" s="499"/>
      <c r="E22" s="499"/>
      <c r="F22" s="509"/>
      <c r="G22" s="509"/>
      <c r="H22" s="620">
        <f t="shared" si="1"/>
        <v>0</v>
      </c>
      <c r="I22" s="500"/>
      <c r="J22" s="509"/>
      <c r="K22" s="509"/>
      <c r="L22" s="509"/>
    </row>
    <row r="23" spans="1:12">
      <c r="A23" s="499">
        <v>17</v>
      </c>
      <c r="B23" s="514" t="s">
        <v>218</v>
      </c>
      <c r="C23" s="620">
        <f t="shared" si="0"/>
        <v>1807838.0577</v>
      </c>
      <c r="D23" s="499">
        <v>1675715.2677</v>
      </c>
      <c r="E23" s="499">
        <v>132122.79</v>
      </c>
      <c r="F23" s="509"/>
      <c r="G23" s="509"/>
      <c r="H23" s="620">
        <f t="shared" si="1"/>
        <v>11144.039999999999</v>
      </c>
      <c r="I23" s="500">
        <v>8763.98</v>
      </c>
      <c r="J23" s="509">
        <v>2380.06</v>
      </c>
      <c r="K23" s="509"/>
      <c r="L23" s="509"/>
    </row>
    <row r="24" spans="1:12">
      <c r="A24" s="499">
        <v>18</v>
      </c>
      <c r="B24" s="514" t="s">
        <v>219</v>
      </c>
      <c r="C24" s="620">
        <f t="shared" si="0"/>
        <v>6080.07</v>
      </c>
      <c r="D24" s="499">
        <v>6080.07</v>
      </c>
      <c r="E24" s="499"/>
      <c r="F24" s="509"/>
      <c r="G24" s="509"/>
      <c r="H24" s="620">
        <f t="shared" si="1"/>
        <v>178.58</v>
      </c>
      <c r="I24" s="500">
        <v>178.58</v>
      </c>
      <c r="J24" s="509"/>
      <c r="K24" s="509"/>
      <c r="L24" s="509"/>
    </row>
    <row r="25" spans="1:12">
      <c r="A25" s="499">
        <v>19</v>
      </c>
      <c r="B25" s="514" t="s">
        <v>220</v>
      </c>
      <c r="C25" s="620">
        <f t="shared" si="0"/>
        <v>0</v>
      </c>
      <c r="D25" s="499"/>
      <c r="E25" s="499"/>
      <c r="F25" s="509"/>
      <c r="G25" s="509"/>
      <c r="H25" s="620">
        <f t="shared" si="1"/>
        <v>0</v>
      </c>
      <c r="I25" s="500"/>
      <c r="J25" s="509"/>
      <c r="K25" s="509"/>
      <c r="L25" s="509"/>
    </row>
    <row r="26" spans="1:12">
      <c r="A26" s="499">
        <v>20</v>
      </c>
      <c r="B26" s="514" t="s">
        <v>221</v>
      </c>
      <c r="C26" s="620">
        <f t="shared" si="0"/>
        <v>76761.067299999995</v>
      </c>
      <c r="D26" s="499">
        <v>76761.067299999995</v>
      </c>
      <c r="E26" s="499"/>
      <c r="F26" s="509"/>
      <c r="G26" s="509"/>
      <c r="H26" s="620">
        <f t="shared" si="1"/>
        <v>319.72000000000003</v>
      </c>
      <c r="I26" s="500">
        <v>319.72000000000003</v>
      </c>
      <c r="J26" s="509"/>
      <c r="K26" s="509"/>
      <c r="L26" s="509"/>
    </row>
    <row r="27" spans="1:12">
      <c r="A27" s="499">
        <v>21</v>
      </c>
      <c r="B27" s="514" t="s">
        <v>222</v>
      </c>
      <c r="C27" s="620">
        <f t="shared" si="0"/>
        <v>8462.9699999999993</v>
      </c>
      <c r="D27" s="499"/>
      <c r="E27" s="499"/>
      <c r="F27" s="509">
        <v>8462.9699999999993</v>
      </c>
      <c r="G27" s="509"/>
      <c r="H27" s="620">
        <f t="shared" si="1"/>
        <v>825.46</v>
      </c>
      <c r="I27" s="500"/>
      <c r="J27" s="509"/>
      <c r="K27" s="509">
        <v>825.46</v>
      </c>
      <c r="L27" s="509"/>
    </row>
    <row r="28" spans="1:12">
      <c r="A28" s="499">
        <v>22</v>
      </c>
      <c r="B28" s="514" t="s">
        <v>223</v>
      </c>
      <c r="C28" s="620">
        <f t="shared" si="0"/>
        <v>0</v>
      </c>
      <c r="D28" s="499"/>
      <c r="E28" s="499"/>
      <c r="F28" s="509"/>
      <c r="G28" s="509"/>
      <c r="H28" s="620">
        <f t="shared" si="1"/>
        <v>0</v>
      </c>
      <c r="I28" s="500"/>
      <c r="J28" s="509"/>
      <c r="K28" s="509"/>
      <c r="L28" s="509"/>
    </row>
    <row r="29" spans="1:12">
      <c r="A29" s="499">
        <v>23</v>
      </c>
      <c r="B29" s="514" t="s">
        <v>224</v>
      </c>
      <c r="C29" s="620">
        <f t="shared" si="0"/>
        <v>9433050.0655000005</v>
      </c>
      <c r="D29" s="499">
        <v>9237440.5866999999</v>
      </c>
      <c r="E29" s="499">
        <v>46415.96</v>
      </c>
      <c r="F29" s="509">
        <v>149193.51879999999</v>
      </c>
      <c r="G29" s="509"/>
      <c r="H29" s="620">
        <f t="shared" si="1"/>
        <v>148800.35999999999</v>
      </c>
      <c r="I29" s="500">
        <v>62546.73</v>
      </c>
      <c r="J29" s="509">
        <v>563.84</v>
      </c>
      <c r="K29" s="509">
        <v>85689.79</v>
      </c>
      <c r="L29" s="509"/>
    </row>
    <row r="30" spans="1:12">
      <c r="A30" s="499">
        <v>24</v>
      </c>
      <c r="B30" s="514" t="s">
        <v>225</v>
      </c>
      <c r="C30" s="620">
        <f t="shared" si="0"/>
        <v>9703.16</v>
      </c>
      <c r="D30" s="499">
        <v>9703.16</v>
      </c>
      <c r="E30" s="499"/>
      <c r="F30" s="509"/>
      <c r="G30" s="509"/>
      <c r="H30" s="620">
        <f>SUM(I30:L30)</f>
        <v>25.18</v>
      </c>
      <c r="I30" s="500">
        <v>25.18</v>
      </c>
      <c r="J30" s="509"/>
      <c r="K30" s="509"/>
      <c r="L30" s="509"/>
    </row>
    <row r="31" spans="1:12">
      <c r="A31" s="499">
        <v>25</v>
      </c>
      <c r="B31" s="514" t="s">
        <v>226</v>
      </c>
      <c r="C31" s="620">
        <f t="shared" si="0"/>
        <v>11394833.106799999</v>
      </c>
      <c r="D31" s="499">
        <v>10926852.046599999</v>
      </c>
      <c r="E31" s="499">
        <v>189638.10699999999</v>
      </c>
      <c r="F31" s="509">
        <v>278342.95319999999</v>
      </c>
      <c r="G31" s="509"/>
      <c r="H31" s="620">
        <f t="shared" si="1"/>
        <v>224734.83000000002</v>
      </c>
      <c r="I31" s="500">
        <v>41425.83</v>
      </c>
      <c r="J31" s="509">
        <v>13254.75</v>
      </c>
      <c r="K31" s="509">
        <v>170054.25</v>
      </c>
      <c r="L31" s="509"/>
    </row>
    <row r="32" spans="1:12">
      <c r="A32" s="499">
        <v>26</v>
      </c>
      <c r="B32" s="514" t="s">
        <v>671</v>
      </c>
      <c r="C32" s="620">
        <f t="shared" si="0"/>
        <v>0</v>
      </c>
      <c r="D32" s="499"/>
      <c r="E32" s="499"/>
      <c r="F32" s="509"/>
      <c r="G32" s="509"/>
      <c r="H32" s="620">
        <f t="shared" si="1"/>
        <v>0</v>
      </c>
      <c r="I32" s="500"/>
      <c r="J32" s="509"/>
      <c r="K32" s="509"/>
      <c r="L32" s="509"/>
    </row>
    <row r="33" spans="1:12">
      <c r="A33" s="499">
        <v>27</v>
      </c>
      <c r="B33" s="545" t="s">
        <v>8</v>
      </c>
      <c r="C33" s="620">
        <f t="shared" si="0"/>
        <v>106946314.86419998</v>
      </c>
      <c r="D33" s="618">
        <f>SUM(D7:D32)</f>
        <v>92581400.653299972</v>
      </c>
      <c r="E33" s="618">
        <f t="shared" ref="E33:G33" si="2">SUM(E7:E32)</f>
        <v>1910350.6983</v>
      </c>
      <c r="F33" s="618">
        <f t="shared" si="2"/>
        <v>12454563.512599999</v>
      </c>
      <c r="G33" s="618">
        <f t="shared" si="2"/>
        <v>0</v>
      </c>
      <c r="H33" s="620">
        <f t="shared" si="1"/>
        <v>4192218.8299999996</v>
      </c>
      <c r="I33" s="500">
        <f t="shared" ref="I33" si="3">SUM(I7:I32)</f>
        <v>463256.06999999995</v>
      </c>
      <c r="J33" s="509">
        <f>SUM(J7:J32)</f>
        <v>78774.06</v>
      </c>
      <c r="K33" s="509">
        <f t="shared" ref="K33" si="4">SUM(K7:K32)</f>
        <v>3650188.6999999997</v>
      </c>
      <c r="L33" s="509"/>
    </row>
    <row r="34" spans="1:12">
      <c r="A34" s="527"/>
      <c r="B34" s="527"/>
      <c r="C34" s="527"/>
      <c r="D34" s="527"/>
      <c r="E34" s="527"/>
      <c r="H34" s="527"/>
    </row>
    <row r="35" spans="1:12">
      <c r="A35" s="527"/>
      <c r="B35" s="544"/>
      <c r="C35" s="544"/>
      <c r="D35" s="527"/>
      <c r="E35" s="527"/>
      <c r="H35" s="527"/>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topLeftCell="C1" zoomScaleNormal="100" workbookViewId="0">
      <selection activeCell="C6" sqref="C6:K11"/>
    </sheetView>
  </sheetViews>
  <sheetFormatPr defaultColWidth="8.7109375" defaultRowHeight="12"/>
  <cols>
    <col min="1" max="1" width="11.85546875" style="410" bestFit="1" customWidth="1"/>
    <col min="2" max="2" width="104.28515625" style="410" customWidth="1"/>
    <col min="3" max="6" width="28.28515625" style="410" customWidth="1"/>
    <col min="7" max="7" width="26.28515625" style="410" customWidth="1"/>
    <col min="8" max="10" width="28.28515625" style="410" customWidth="1"/>
    <col min="11" max="11" width="22.5703125" style="410" customWidth="1"/>
    <col min="12" max="12" width="14.28515625" style="410" bestFit="1" customWidth="1"/>
    <col min="13" max="16384" width="8.7109375" style="410"/>
  </cols>
  <sheetData>
    <row r="1" spans="1:12" s="400" customFormat="1" ht="13.5">
      <c r="A1" s="690" t="s">
        <v>0</v>
      </c>
      <c r="B1" s="691" t="str">
        <f>Info!C2</f>
        <v>სს "ზირაათ ბანკი საქართველო"</v>
      </c>
      <c r="C1" s="510"/>
      <c r="D1" s="510"/>
      <c r="E1" s="510"/>
      <c r="F1" s="510"/>
      <c r="G1" s="510"/>
      <c r="H1" s="510"/>
      <c r="I1" s="510"/>
      <c r="J1" s="510"/>
      <c r="K1" s="510"/>
    </row>
    <row r="2" spans="1:12" s="400" customFormat="1" ht="12.75">
      <c r="A2" s="690" t="s">
        <v>1</v>
      </c>
      <c r="B2" s="648">
        <f>'1. key ratios'!B2</f>
        <v>45016</v>
      </c>
      <c r="C2" s="510"/>
      <c r="D2" s="510"/>
      <c r="E2" s="510"/>
      <c r="F2" s="510"/>
      <c r="G2" s="510"/>
      <c r="H2" s="510"/>
      <c r="I2" s="510"/>
      <c r="J2" s="510"/>
      <c r="K2" s="510"/>
    </row>
    <row r="3" spans="1:12" s="400" customFormat="1" ht="12.75">
      <c r="A3" s="402" t="s">
        <v>650</v>
      </c>
      <c r="B3" s="510"/>
      <c r="C3" s="510"/>
      <c r="D3" s="510"/>
      <c r="E3" s="510"/>
      <c r="F3" s="510"/>
      <c r="G3" s="510"/>
      <c r="H3" s="510"/>
      <c r="I3" s="510"/>
      <c r="J3" s="510"/>
      <c r="K3" s="510"/>
    </row>
    <row r="4" spans="1:12">
      <c r="A4" s="551"/>
      <c r="B4" s="551"/>
      <c r="C4" s="550" t="s">
        <v>187</v>
      </c>
      <c r="D4" s="550" t="s">
        <v>188</v>
      </c>
      <c r="E4" s="550" t="s">
        <v>189</v>
      </c>
      <c r="F4" s="550" t="s">
        <v>190</v>
      </c>
      <c r="G4" s="550" t="s">
        <v>191</v>
      </c>
      <c r="H4" s="550" t="s">
        <v>192</v>
      </c>
      <c r="I4" s="550" t="s">
        <v>651</v>
      </c>
      <c r="J4" s="550" t="s">
        <v>652</v>
      </c>
      <c r="K4" s="550" t="s">
        <v>653</v>
      </c>
    </row>
    <row r="5" spans="1:12" ht="104.1" customHeight="1">
      <c r="A5" s="911" t="s">
        <v>654</v>
      </c>
      <c r="B5" s="912"/>
      <c r="C5" s="623" t="s">
        <v>655</v>
      </c>
      <c r="D5" s="623" t="s">
        <v>656</v>
      </c>
      <c r="E5" s="623" t="s">
        <v>657</v>
      </c>
      <c r="F5" s="623" t="s">
        <v>658</v>
      </c>
      <c r="G5" s="623" t="s">
        <v>659</v>
      </c>
      <c r="H5" s="623" t="s">
        <v>660</v>
      </c>
      <c r="I5" s="623" t="s">
        <v>661</v>
      </c>
      <c r="J5" s="623" t="s">
        <v>662</v>
      </c>
      <c r="K5" s="623" t="s">
        <v>663</v>
      </c>
    </row>
    <row r="6" spans="1:12" ht="15">
      <c r="A6" s="499">
        <v>1</v>
      </c>
      <c r="B6" s="499" t="s">
        <v>664</v>
      </c>
      <c r="C6" s="529">
        <v>674067.90509999997</v>
      </c>
      <c r="D6" s="529"/>
      <c r="E6" s="529">
        <v>5047602.74</v>
      </c>
      <c r="F6" s="529"/>
      <c r="G6" s="529">
        <v>90590177.617300004</v>
      </c>
      <c r="H6" s="529"/>
      <c r="I6" s="529"/>
      <c r="J6" s="529">
        <v>8885527.6797000002</v>
      </c>
      <c r="K6" s="529">
        <v>1748938.9221000001</v>
      </c>
      <c r="L6" s="642"/>
    </row>
    <row r="7" spans="1:12" ht="12.75">
      <c r="A7" s="499">
        <v>2</v>
      </c>
      <c r="B7" s="500" t="s">
        <v>665</v>
      </c>
      <c r="C7" s="529"/>
      <c r="D7" s="529"/>
      <c r="E7" s="529"/>
      <c r="F7" s="529"/>
      <c r="G7" s="529"/>
      <c r="H7" s="529"/>
      <c r="I7" s="529"/>
      <c r="J7" s="529"/>
      <c r="K7" s="529"/>
    </row>
    <row r="8" spans="1:12" ht="15">
      <c r="A8" s="500">
        <v>3</v>
      </c>
      <c r="B8" s="500" t="s">
        <v>645</v>
      </c>
      <c r="C8" s="529">
        <v>2025509.44</v>
      </c>
      <c r="D8" s="529"/>
      <c r="E8" s="529">
        <v>24681129.635400001</v>
      </c>
      <c r="F8" s="529"/>
      <c r="G8" s="529">
        <v>15808333.2119</v>
      </c>
      <c r="H8" s="529"/>
      <c r="I8" s="529"/>
      <c r="J8" s="529">
        <v>2491005.5194999999</v>
      </c>
      <c r="K8" s="529">
        <v>17220.2</v>
      </c>
      <c r="L8" s="642"/>
    </row>
    <row r="9" spans="1:12" ht="15">
      <c r="A9" s="500">
        <v>4</v>
      </c>
      <c r="B9" s="500" t="s">
        <v>666</v>
      </c>
      <c r="C9" s="529"/>
      <c r="D9" s="529"/>
      <c r="E9" s="529"/>
      <c r="F9" s="529"/>
      <c r="G9" s="529">
        <v>12438995.762599999</v>
      </c>
      <c r="H9" s="529"/>
      <c r="I9" s="529"/>
      <c r="J9" s="529">
        <v>4029.82</v>
      </c>
      <c r="K9" s="529">
        <v>11537.93</v>
      </c>
      <c r="L9" s="642"/>
    </row>
    <row r="10" spans="1:12" ht="12.75">
      <c r="A10" s="499">
        <v>5</v>
      </c>
      <c r="B10" s="518" t="s">
        <v>667</v>
      </c>
      <c r="C10" s="529"/>
      <c r="D10" s="529"/>
      <c r="E10" s="529"/>
      <c r="F10" s="529"/>
      <c r="G10" s="529"/>
      <c r="H10" s="529"/>
      <c r="I10" s="529"/>
      <c r="J10" s="529"/>
      <c r="K10" s="529"/>
    </row>
    <row r="11" spans="1:12" ht="12.75">
      <c r="A11" s="499">
        <v>6</v>
      </c>
      <c r="B11" s="518" t="s">
        <v>668</v>
      </c>
      <c r="C11" s="529"/>
      <c r="D11" s="529"/>
      <c r="E11" s="529"/>
      <c r="F11" s="529"/>
      <c r="G11" s="529"/>
      <c r="H11" s="529"/>
      <c r="I11" s="529"/>
      <c r="J11" s="529"/>
      <c r="K11" s="529"/>
    </row>
    <row r="13" spans="1:12" ht="15">
      <c r="B13" s="548"/>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topLeftCell="Q1" zoomScaleNormal="100" workbookViewId="0">
      <selection activeCell="C7" sqref="C7:V20"/>
    </sheetView>
  </sheetViews>
  <sheetFormatPr defaultColWidth="8.7109375" defaultRowHeight="15"/>
  <cols>
    <col min="1" max="1" width="10" style="552" bestFit="1" customWidth="1"/>
    <col min="2" max="2" width="71.7109375" style="552" customWidth="1"/>
    <col min="3" max="3" width="14.28515625" style="552" bestFit="1" customWidth="1"/>
    <col min="4" max="5" width="15.140625" style="552" bestFit="1" customWidth="1"/>
    <col min="6" max="6" width="20" style="552" bestFit="1" customWidth="1"/>
    <col min="7" max="7" width="23.85546875" style="552" customWidth="1"/>
    <col min="8" max="8" width="10.5703125" style="552" bestFit="1" customWidth="1"/>
    <col min="9" max="10" width="15.140625" style="552" bestFit="1" customWidth="1"/>
    <col min="11" max="11" width="20" style="552" bestFit="1" customWidth="1"/>
    <col min="12" max="12" width="37.5703125" style="552" bestFit="1" customWidth="1"/>
    <col min="13" max="13" width="10.5703125" style="552" bestFit="1" customWidth="1"/>
    <col min="14" max="15" width="15.140625" style="552" bestFit="1" customWidth="1"/>
    <col min="16" max="16" width="20" style="552" bestFit="1" customWidth="1"/>
    <col min="17" max="17" width="37.5703125" style="552" bestFit="1" customWidth="1"/>
    <col min="18" max="18" width="18" style="552" bestFit="1" customWidth="1"/>
    <col min="19" max="19" width="48" style="552" bestFit="1" customWidth="1"/>
    <col min="20" max="20" width="45.85546875" style="552" bestFit="1" customWidth="1"/>
    <col min="21" max="21" width="48" style="552" bestFit="1" customWidth="1"/>
    <col min="22" max="22" width="44.42578125" style="552" bestFit="1" customWidth="1"/>
    <col min="23" max="23" width="8.7109375" style="552" customWidth="1"/>
    <col min="24" max="16384" width="8.7109375" style="552"/>
  </cols>
  <sheetData>
    <row r="1" spans="1:22">
      <c r="A1" s="399" t="s">
        <v>0</v>
      </c>
      <c r="B1" s="323" t="str">
        <f>Info!C2</f>
        <v>სს "ზირაათ ბანკი საქართველო"</v>
      </c>
    </row>
    <row r="2" spans="1:22">
      <c r="A2" s="401" t="s">
        <v>1</v>
      </c>
      <c r="B2" s="403">
        <f>'1. key ratios'!B2</f>
        <v>45016</v>
      </c>
    </row>
    <row r="3" spans="1:22">
      <c r="A3" s="402" t="s">
        <v>646</v>
      </c>
      <c r="B3" s="510"/>
    </row>
    <row r="4" spans="1:22">
      <c r="A4" s="402"/>
      <c r="B4" s="510"/>
    </row>
    <row r="5" spans="1:22" ht="24" customHeight="1">
      <c r="A5" s="913" t="s">
        <v>647</v>
      </c>
      <c r="B5" s="913"/>
      <c r="C5" s="915" t="s">
        <v>596</v>
      </c>
      <c r="D5" s="915"/>
      <c r="E5" s="915"/>
      <c r="F5" s="915"/>
      <c r="G5" s="915"/>
      <c r="H5" s="915" t="s">
        <v>194</v>
      </c>
      <c r="I5" s="915"/>
      <c r="J5" s="915"/>
      <c r="K5" s="915"/>
      <c r="L5" s="915"/>
      <c r="M5" s="915" t="s">
        <v>600</v>
      </c>
      <c r="N5" s="915"/>
      <c r="O5" s="915"/>
      <c r="P5" s="915"/>
      <c r="Q5" s="915"/>
      <c r="R5" s="914" t="s">
        <v>602</v>
      </c>
      <c r="S5" s="914" t="s">
        <v>604</v>
      </c>
      <c r="T5" s="914" t="s">
        <v>606</v>
      </c>
      <c r="U5" s="914" t="s">
        <v>608</v>
      </c>
      <c r="V5" s="914" t="s">
        <v>610</v>
      </c>
    </row>
    <row r="6" spans="1:22" ht="36" customHeight="1">
      <c r="A6" s="913"/>
      <c r="B6" s="913"/>
      <c r="C6" s="563"/>
      <c r="D6" s="624" t="s">
        <v>632</v>
      </c>
      <c r="E6" s="624" t="s">
        <v>633</v>
      </c>
      <c r="F6" s="624" t="s">
        <v>634</v>
      </c>
      <c r="G6" s="624" t="s">
        <v>635</v>
      </c>
      <c r="H6" s="563"/>
      <c r="I6" s="508" t="s">
        <v>632</v>
      </c>
      <c r="J6" s="508" t="s">
        <v>633</v>
      </c>
      <c r="K6" s="508" t="s">
        <v>634</v>
      </c>
      <c r="L6" s="508" t="s">
        <v>635</v>
      </c>
      <c r="M6" s="563"/>
      <c r="N6" s="508" t="s">
        <v>632</v>
      </c>
      <c r="O6" s="508" t="s">
        <v>633</v>
      </c>
      <c r="P6" s="508" t="s">
        <v>634</v>
      </c>
      <c r="Q6" s="508" t="s">
        <v>635</v>
      </c>
      <c r="R6" s="914"/>
      <c r="S6" s="914"/>
      <c r="T6" s="914"/>
      <c r="U6" s="914"/>
      <c r="V6" s="914"/>
    </row>
    <row r="7" spans="1:22">
      <c r="A7" s="561">
        <v>1</v>
      </c>
      <c r="B7" s="562" t="s">
        <v>570</v>
      </c>
      <c r="C7" s="621">
        <f>SUM(D7:G7)</f>
        <v>0</v>
      </c>
      <c r="D7" s="692"/>
      <c r="E7" s="692"/>
      <c r="F7" s="692"/>
      <c r="G7" s="692"/>
      <c r="H7" s="621">
        <f>SUM(I7:L7)</f>
        <v>0</v>
      </c>
      <c r="I7" s="549"/>
      <c r="J7" s="549"/>
      <c r="K7" s="549"/>
      <c r="L7" s="549"/>
      <c r="M7" s="621">
        <f>SUM(N7:Q7)</f>
        <v>0</v>
      </c>
      <c r="N7" s="549"/>
      <c r="O7" s="549"/>
      <c r="P7" s="549"/>
      <c r="Q7" s="549"/>
      <c r="R7" s="549"/>
      <c r="S7" s="549"/>
      <c r="T7" s="549"/>
      <c r="U7" s="549"/>
      <c r="V7" s="549"/>
    </row>
    <row r="8" spans="1:22">
      <c r="A8" s="561">
        <v>2</v>
      </c>
      <c r="B8" s="560" t="s">
        <v>572</v>
      </c>
      <c r="C8" s="621">
        <f t="shared" ref="C8:C18" si="0">SUM(D8:G8)</f>
        <v>4082631.2790000001</v>
      </c>
      <c r="D8" s="692">
        <v>4046736.0989999999</v>
      </c>
      <c r="E8" s="692"/>
      <c r="F8" s="692">
        <v>35895.18</v>
      </c>
      <c r="G8" s="692"/>
      <c r="H8" s="621">
        <f t="shared" ref="H8:H18" si="1">SUM(I8:L8)</f>
        <v>4111970.6392999999</v>
      </c>
      <c r="I8" s="549">
        <v>4071594.0693000001</v>
      </c>
      <c r="J8" s="549"/>
      <c r="K8" s="549">
        <v>40376.57</v>
      </c>
      <c r="L8" s="549"/>
      <c r="M8" s="621">
        <f t="shared" ref="M8:M18" si="2">SUM(N8:Q8)</f>
        <v>63887.47</v>
      </c>
      <c r="N8" s="549">
        <v>44679.64</v>
      </c>
      <c r="O8" s="549"/>
      <c r="P8" s="549">
        <v>19207.830000000002</v>
      </c>
      <c r="Q8" s="549"/>
      <c r="R8" s="549">
        <v>129</v>
      </c>
      <c r="S8" s="549">
        <v>9.94757E-2</v>
      </c>
      <c r="T8" s="549">
        <v>0.117752</v>
      </c>
      <c r="U8" s="549">
        <v>0.1072309</v>
      </c>
      <c r="V8" s="549">
        <v>40.012478899999998</v>
      </c>
    </row>
    <row r="9" spans="1:22">
      <c r="A9" s="561">
        <v>3</v>
      </c>
      <c r="B9" s="560" t="s">
        <v>574</v>
      </c>
      <c r="C9" s="621">
        <f t="shared" si="0"/>
        <v>0</v>
      </c>
      <c r="D9" s="692"/>
      <c r="E9" s="692"/>
      <c r="F9" s="692"/>
      <c r="G9" s="692"/>
      <c r="H9" s="621">
        <f t="shared" si="1"/>
        <v>0</v>
      </c>
      <c r="I9" s="549"/>
      <c r="J9" s="549"/>
      <c r="K9" s="549"/>
      <c r="L9" s="549"/>
      <c r="M9" s="621">
        <f t="shared" si="2"/>
        <v>0</v>
      </c>
      <c r="N9" s="549"/>
      <c r="O9" s="549"/>
      <c r="P9" s="549"/>
      <c r="Q9" s="549"/>
      <c r="R9" s="549"/>
      <c r="S9" s="549"/>
      <c r="T9" s="549"/>
      <c r="U9" s="549"/>
      <c r="V9" s="549"/>
    </row>
    <row r="10" spans="1:22">
      <c r="A10" s="561">
        <v>4</v>
      </c>
      <c r="B10" s="560" t="s">
        <v>576</v>
      </c>
      <c r="C10" s="621">
        <f t="shared" si="0"/>
        <v>0</v>
      </c>
      <c r="D10" s="692"/>
      <c r="E10" s="692"/>
      <c r="F10" s="692"/>
      <c r="G10" s="692"/>
      <c r="H10" s="621">
        <f t="shared" si="1"/>
        <v>0</v>
      </c>
      <c r="I10" s="549"/>
      <c r="J10" s="549"/>
      <c r="K10" s="549"/>
      <c r="L10" s="549"/>
      <c r="M10" s="621">
        <f t="shared" si="2"/>
        <v>0</v>
      </c>
      <c r="N10" s="549"/>
      <c r="O10" s="549"/>
      <c r="P10" s="549"/>
      <c r="Q10" s="549"/>
      <c r="R10" s="549"/>
      <c r="S10" s="549"/>
      <c r="T10" s="549"/>
      <c r="U10" s="549"/>
      <c r="V10" s="549"/>
    </row>
    <row r="11" spans="1:22">
      <c r="A11" s="561">
        <v>5</v>
      </c>
      <c r="B11" s="560" t="s">
        <v>578</v>
      </c>
      <c r="C11" s="621">
        <f t="shared" si="0"/>
        <v>0</v>
      </c>
      <c r="D11" s="692"/>
      <c r="E11" s="692"/>
      <c r="F11" s="692"/>
      <c r="G11" s="692"/>
      <c r="H11" s="621">
        <f t="shared" si="1"/>
        <v>0</v>
      </c>
      <c r="I11" s="549"/>
      <c r="J11" s="549"/>
      <c r="K11" s="549"/>
      <c r="L11" s="549"/>
      <c r="M11" s="621">
        <f t="shared" si="2"/>
        <v>0</v>
      </c>
      <c r="N11" s="549"/>
      <c r="O11" s="549"/>
      <c r="P11" s="549"/>
      <c r="Q11" s="549"/>
      <c r="R11" s="549"/>
      <c r="S11" s="549"/>
      <c r="T11" s="549"/>
      <c r="U11" s="549"/>
      <c r="V11" s="549"/>
    </row>
    <row r="12" spans="1:22">
      <c r="A12" s="561">
        <v>6</v>
      </c>
      <c r="B12" s="560" t="s">
        <v>580</v>
      </c>
      <c r="C12" s="621">
        <f t="shared" si="0"/>
        <v>0</v>
      </c>
      <c r="D12" s="692"/>
      <c r="E12" s="692"/>
      <c r="F12" s="692"/>
      <c r="G12" s="692"/>
      <c r="H12" s="621">
        <f t="shared" si="1"/>
        <v>0</v>
      </c>
      <c r="I12" s="549"/>
      <c r="J12" s="549"/>
      <c r="K12" s="549"/>
      <c r="L12" s="549"/>
      <c r="M12" s="621">
        <f t="shared" si="2"/>
        <v>0</v>
      </c>
      <c r="N12" s="549"/>
      <c r="O12" s="549"/>
      <c r="P12" s="549"/>
      <c r="Q12" s="549"/>
      <c r="R12" s="549"/>
      <c r="S12" s="549"/>
      <c r="T12" s="549"/>
      <c r="U12" s="549"/>
      <c r="V12" s="549"/>
    </row>
    <row r="13" spans="1:22">
      <c r="A13" s="561">
        <v>7</v>
      </c>
      <c r="B13" s="560" t="s">
        <v>582</v>
      </c>
      <c r="C13" s="621">
        <f t="shared" si="0"/>
        <v>6500023.1079999991</v>
      </c>
      <c r="D13" s="693">
        <f t="shared" ref="D13:R13" si="3">SUM(D14:D16)</f>
        <v>5643766.9137999993</v>
      </c>
      <c r="E13" s="693">
        <f t="shared" si="3"/>
        <v>356689.27860000002</v>
      </c>
      <c r="F13" s="693">
        <f t="shared" si="3"/>
        <v>499566.91560000001</v>
      </c>
      <c r="G13" s="693">
        <f t="shared" si="3"/>
        <v>0</v>
      </c>
      <c r="H13" s="621">
        <f t="shared" si="1"/>
        <v>6629635.2244000006</v>
      </c>
      <c r="I13" s="621">
        <f t="shared" si="3"/>
        <v>5704674.6835000003</v>
      </c>
      <c r="J13" s="621">
        <f t="shared" si="3"/>
        <v>363455.75699999998</v>
      </c>
      <c r="K13" s="621">
        <f t="shared" si="3"/>
        <v>561504.78390000004</v>
      </c>
      <c r="L13" s="621">
        <f t="shared" si="3"/>
        <v>0</v>
      </c>
      <c r="M13" s="621">
        <f t="shared" si="2"/>
        <v>461693.99</v>
      </c>
      <c r="N13" s="621">
        <f t="shared" si="3"/>
        <v>80551.520000000004</v>
      </c>
      <c r="O13" s="621">
        <f t="shared" si="3"/>
        <v>38089.870000000003</v>
      </c>
      <c r="P13" s="621">
        <f t="shared" si="3"/>
        <v>343052.6</v>
      </c>
      <c r="Q13" s="621">
        <f t="shared" si="3"/>
        <v>0</v>
      </c>
      <c r="R13" s="621">
        <f t="shared" si="3"/>
        <v>67</v>
      </c>
      <c r="S13" s="549">
        <v>0.13310540000000001</v>
      </c>
      <c r="T13" s="549">
        <v>0.1548756</v>
      </c>
      <c r="U13" s="549">
        <v>0.1062597</v>
      </c>
      <c r="V13" s="549">
        <v>79.0446673</v>
      </c>
    </row>
    <row r="14" spans="1:22">
      <c r="A14" s="554">
        <v>7.1</v>
      </c>
      <c r="B14" s="553" t="s">
        <v>584</v>
      </c>
      <c r="C14" s="621">
        <f t="shared" si="0"/>
        <v>5681625.5867999997</v>
      </c>
      <c r="D14" s="692">
        <v>5028053.6010999996</v>
      </c>
      <c r="E14" s="692">
        <v>356689.27860000002</v>
      </c>
      <c r="F14" s="692">
        <v>296882.7071</v>
      </c>
      <c r="G14" s="692"/>
      <c r="H14" s="621">
        <f t="shared" si="1"/>
        <v>5753631.1590999998</v>
      </c>
      <c r="I14" s="549">
        <v>5084309.9413000001</v>
      </c>
      <c r="J14" s="549">
        <v>363455.75699999998</v>
      </c>
      <c r="K14" s="549">
        <v>305865.4608</v>
      </c>
      <c r="L14" s="549"/>
      <c r="M14" s="621">
        <f t="shared" si="2"/>
        <v>294861.74</v>
      </c>
      <c r="N14" s="549">
        <v>69902.69</v>
      </c>
      <c r="O14" s="549">
        <v>38089.870000000003</v>
      </c>
      <c r="P14" s="549">
        <v>186869.18</v>
      </c>
      <c r="Q14" s="549"/>
      <c r="R14" s="549">
        <v>61</v>
      </c>
      <c r="S14" s="549">
        <v>0.12987940000000001</v>
      </c>
      <c r="T14" s="549">
        <v>0.15031259999999999</v>
      </c>
      <c r="U14" s="549">
        <v>0.10716729999999999</v>
      </c>
      <c r="V14" s="549">
        <v>78.3026737</v>
      </c>
    </row>
    <row r="15" spans="1:22" ht="25.5">
      <c r="A15" s="554">
        <v>7.2</v>
      </c>
      <c r="B15" s="553" t="s">
        <v>586</v>
      </c>
      <c r="C15" s="621">
        <f t="shared" si="0"/>
        <v>609645.47270000004</v>
      </c>
      <c r="D15" s="692">
        <v>609645.47270000004</v>
      </c>
      <c r="E15" s="692"/>
      <c r="F15" s="692"/>
      <c r="G15" s="692"/>
      <c r="H15" s="621">
        <f t="shared" si="1"/>
        <v>614284.67220000003</v>
      </c>
      <c r="I15" s="549">
        <v>614284.67220000003</v>
      </c>
      <c r="J15" s="549"/>
      <c r="K15" s="549"/>
      <c r="L15" s="549"/>
      <c r="M15" s="621">
        <f t="shared" si="2"/>
        <v>10470.25</v>
      </c>
      <c r="N15" s="549">
        <v>10470.25</v>
      </c>
      <c r="O15" s="549"/>
      <c r="P15" s="549"/>
      <c r="Q15" s="549"/>
      <c r="R15" s="549">
        <v>4</v>
      </c>
      <c r="S15" s="549">
        <v>0.14499999999999999</v>
      </c>
      <c r="T15" s="549">
        <v>0.17169999999999999</v>
      </c>
      <c r="U15" s="549">
        <v>0.10495450000000001</v>
      </c>
      <c r="V15" s="549">
        <v>93.677024099999997</v>
      </c>
    </row>
    <row r="16" spans="1:22">
      <c r="A16" s="554">
        <v>7.3</v>
      </c>
      <c r="B16" s="553" t="s">
        <v>588</v>
      </c>
      <c r="C16" s="621">
        <f t="shared" si="0"/>
        <v>208752.0485</v>
      </c>
      <c r="D16" s="692">
        <v>6067.84</v>
      </c>
      <c r="E16" s="692"/>
      <c r="F16" s="692">
        <v>202684.20850000001</v>
      </c>
      <c r="G16" s="692"/>
      <c r="H16" s="621">
        <f t="shared" si="1"/>
        <v>261719.39310000002</v>
      </c>
      <c r="I16" s="549">
        <v>6080.07</v>
      </c>
      <c r="J16" s="549"/>
      <c r="K16" s="549">
        <v>255639.32310000001</v>
      </c>
      <c r="L16" s="549"/>
      <c r="M16" s="621">
        <f t="shared" si="2"/>
        <v>156362</v>
      </c>
      <c r="N16" s="549">
        <v>178.58</v>
      </c>
      <c r="O16" s="549"/>
      <c r="P16" s="549">
        <v>156183.42000000001</v>
      </c>
      <c r="Q16" s="549"/>
      <c r="R16" s="549">
        <v>2</v>
      </c>
      <c r="S16" s="549"/>
      <c r="T16" s="549"/>
      <c r="U16" s="549">
        <v>8.9371699999999998E-2</v>
      </c>
      <c r="V16" s="549">
        <v>61.012853499999999</v>
      </c>
    </row>
    <row r="17" spans="1:22">
      <c r="A17" s="561">
        <v>8</v>
      </c>
      <c r="B17" s="560" t="s">
        <v>590</v>
      </c>
      <c r="C17" s="621">
        <f t="shared" si="0"/>
        <v>0</v>
      </c>
      <c r="D17" s="692"/>
      <c r="E17" s="692"/>
      <c r="F17" s="692"/>
      <c r="G17" s="692"/>
      <c r="H17" s="621">
        <f t="shared" si="1"/>
        <v>0</v>
      </c>
      <c r="I17" s="549"/>
      <c r="J17" s="549"/>
      <c r="K17" s="549"/>
      <c r="L17" s="549"/>
      <c r="M17" s="621">
        <f t="shared" si="2"/>
        <v>0</v>
      </c>
      <c r="N17" s="549"/>
      <c r="O17" s="549"/>
      <c r="P17" s="549"/>
      <c r="Q17" s="549"/>
      <c r="R17" s="549"/>
      <c r="S17" s="549"/>
      <c r="T17" s="549"/>
      <c r="U17" s="549"/>
      <c r="V17" s="549"/>
    </row>
    <row r="18" spans="1:22">
      <c r="A18" s="559">
        <v>9</v>
      </c>
      <c r="B18" s="558" t="s">
        <v>592</v>
      </c>
      <c r="C18" s="621">
        <f t="shared" si="0"/>
        <v>0</v>
      </c>
      <c r="D18" s="694"/>
      <c r="E18" s="694"/>
      <c r="F18" s="694"/>
      <c r="G18" s="694"/>
      <c r="H18" s="621">
        <f t="shared" si="1"/>
        <v>0</v>
      </c>
      <c r="I18" s="557"/>
      <c r="J18" s="557"/>
      <c r="K18" s="557"/>
      <c r="L18" s="557"/>
      <c r="M18" s="621">
        <f t="shared" si="2"/>
        <v>0</v>
      </c>
      <c r="N18" s="557"/>
      <c r="O18" s="557"/>
      <c r="P18" s="557"/>
      <c r="Q18" s="557"/>
      <c r="R18" s="557"/>
      <c r="S18" s="557"/>
      <c r="T18" s="557"/>
      <c r="U18" s="557"/>
      <c r="V18" s="557"/>
    </row>
    <row r="19" spans="1:22">
      <c r="A19" s="556">
        <v>10</v>
      </c>
      <c r="B19" s="555" t="s">
        <v>648</v>
      </c>
      <c r="C19" s="621">
        <f>SUM(C7:C12,C14:C18)</f>
        <v>10582654.387</v>
      </c>
      <c r="D19" s="693">
        <f t="shared" ref="D19:R19" si="4">SUM(D7:D12,D14:D18)</f>
        <v>9690503.0127999987</v>
      </c>
      <c r="E19" s="693">
        <f t="shared" si="4"/>
        <v>356689.27860000002</v>
      </c>
      <c r="F19" s="693">
        <f t="shared" si="4"/>
        <v>535462.0956</v>
      </c>
      <c r="G19" s="693">
        <f t="shared" si="4"/>
        <v>0</v>
      </c>
      <c r="H19" s="621">
        <f t="shared" si="4"/>
        <v>10741605.863700001</v>
      </c>
      <c r="I19" s="621">
        <f t="shared" si="4"/>
        <v>9776268.7528000008</v>
      </c>
      <c r="J19" s="621">
        <f t="shared" si="4"/>
        <v>363455.75699999998</v>
      </c>
      <c r="K19" s="621">
        <f t="shared" si="4"/>
        <v>601881.35389999999</v>
      </c>
      <c r="L19" s="621">
        <f t="shared" si="4"/>
        <v>0</v>
      </c>
      <c r="M19" s="621">
        <f t="shared" si="4"/>
        <v>525581.46</v>
      </c>
      <c r="N19" s="621">
        <f t="shared" si="4"/>
        <v>125231.16</v>
      </c>
      <c r="O19" s="621">
        <f t="shared" si="4"/>
        <v>38089.870000000003</v>
      </c>
      <c r="P19" s="621">
        <f t="shared" si="4"/>
        <v>362260.43000000005</v>
      </c>
      <c r="Q19" s="621">
        <f t="shared" si="4"/>
        <v>0</v>
      </c>
      <c r="R19" s="621">
        <f t="shared" si="4"/>
        <v>196</v>
      </c>
      <c r="S19" s="549">
        <v>0.1133118</v>
      </c>
      <c r="T19" s="549">
        <v>0.13302559999999999</v>
      </c>
      <c r="U19" s="549">
        <v>0.1066315</v>
      </c>
      <c r="V19" s="549">
        <v>64.102840700000002</v>
      </c>
    </row>
    <row r="20" spans="1:22" ht="25.5">
      <c r="A20" s="554">
        <v>10.1</v>
      </c>
      <c r="B20" s="553" t="s">
        <v>649</v>
      </c>
      <c r="C20" s="549"/>
      <c r="D20" s="692"/>
      <c r="E20" s="692"/>
      <c r="F20" s="692"/>
      <c r="G20" s="692"/>
      <c r="H20" s="549"/>
      <c r="I20" s="549"/>
      <c r="J20" s="549"/>
      <c r="K20" s="549"/>
      <c r="L20" s="549"/>
      <c r="M20" s="549"/>
      <c r="N20" s="549"/>
      <c r="O20" s="549"/>
      <c r="P20" s="549"/>
      <c r="Q20" s="549"/>
      <c r="R20" s="549"/>
      <c r="S20" s="549"/>
      <c r="T20" s="549"/>
      <c r="U20" s="549"/>
      <c r="V20" s="549"/>
    </row>
    <row r="23" spans="1:22">
      <c r="C23" s="642"/>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0" zoomScale="80" zoomScaleNormal="80" workbookViewId="0">
      <selection activeCell="F135" sqref="F135"/>
    </sheetView>
  </sheetViews>
  <sheetFormatPr defaultColWidth="43.5703125" defaultRowHeight="11.25"/>
  <cols>
    <col min="1" max="1" width="8" style="158" customWidth="1"/>
    <col min="2" max="2" width="66.140625" style="159" customWidth="1"/>
    <col min="3" max="3" width="131.42578125" style="160" customWidth="1"/>
    <col min="4" max="5" width="10.28515625" style="151" customWidth="1"/>
    <col min="6" max="6" width="67.5703125" style="151" customWidth="1"/>
    <col min="7" max="7" width="43.5703125" style="151" customWidth="1"/>
    <col min="8" max="16384" width="43.5703125" style="151"/>
  </cols>
  <sheetData>
    <row r="1" spans="1:3">
      <c r="A1" s="965" t="s">
        <v>288</v>
      </c>
      <c r="B1" s="966"/>
      <c r="C1" s="967"/>
    </row>
    <row r="2" spans="1:3" ht="26.25" customHeight="1">
      <c r="A2" s="411"/>
      <c r="B2" s="968" t="s">
        <v>289</v>
      </c>
      <c r="C2" s="968"/>
    </row>
    <row r="3" spans="1:3" s="156" customFormat="1">
      <c r="A3" s="155"/>
      <c r="B3" s="968" t="s">
        <v>290</v>
      </c>
      <c r="C3" s="968"/>
    </row>
    <row r="4" spans="1:3" ht="12" customHeight="1">
      <c r="A4" s="949" t="s">
        <v>291</v>
      </c>
      <c r="B4" s="950"/>
      <c r="C4" s="951"/>
    </row>
    <row r="5" spans="1:3">
      <c r="A5" s="152"/>
      <c r="B5" s="952" t="s">
        <v>292</v>
      </c>
      <c r="C5" s="953"/>
    </row>
    <row r="6" spans="1:3">
      <c r="A6" s="411"/>
      <c r="B6" s="933" t="s">
        <v>293</v>
      </c>
      <c r="C6" s="934"/>
    </row>
    <row r="7" spans="1:3">
      <c r="A7" s="411"/>
      <c r="B7" s="933" t="s">
        <v>294</v>
      </c>
      <c r="C7" s="934"/>
    </row>
    <row r="8" spans="1:3">
      <c r="A8" s="411"/>
      <c r="B8" s="933" t="s">
        <v>295</v>
      </c>
      <c r="C8" s="934"/>
    </row>
    <row r="9" spans="1:3">
      <c r="A9" s="411"/>
      <c r="B9" s="973" t="s">
        <v>296</v>
      </c>
      <c r="C9" s="974"/>
    </row>
    <row r="10" spans="1:3">
      <c r="A10" s="411"/>
      <c r="B10" s="969" t="s">
        <v>297</v>
      </c>
      <c r="C10" s="970" t="s">
        <v>297</v>
      </c>
    </row>
    <row r="11" spans="1:3">
      <c r="A11" s="411"/>
      <c r="B11" s="969" t="s">
        <v>298</v>
      </c>
      <c r="C11" s="970" t="s">
        <v>298</v>
      </c>
    </row>
    <row r="12" spans="1:3">
      <c r="A12" s="411"/>
      <c r="B12" s="969" t="s">
        <v>299</v>
      </c>
      <c r="C12" s="970" t="s">
        <v>299</v>
      </c>
    </row>
    <row r="13" spans="1:3">
      <c r="A13" s="411"/>
      <c r="B13" s="969" t="s">
        <v>300</v>
      </c>
      <c r="C13" s="970" t="s">
        <v>300</v>
      </c>
    </row>
    <row r="14" spans="1:3">
      <c r="A14" s="411"/>
      <c r="B14" s="969" t="s">
        <v>301</v>
      </c>
      <c r="C14" s="970" t="s">
        <v>301</v>
      </c>
    </row>
    <row r="15" spans="1:3" ht="21.75" customHeight="1">
      <c r="A15" s="411"/>
      <c r="B15" s="969" t="s">
        <v>302</v>
      </c>
      <c r="C15" s="970" t="s">
        <v>302</v>
      </c>
    </row>
    <row r="16" spans="1:3">
      <c r="A16" s="411"/>
      <c r="B16" s="969" t="s">
        <v>303</v>
      </c>
      <c r="C16" s="970" t="s">
        <v>304</v>
      </c>
    </row>
    <row r="17" spans="1:6">
      <c r="A17" s="411"/>
      <c r="B17" s="969" t="s">
        <v>305</v>
      </c>
      <c r="C17" s="970" t="s">
        <v>306</v>
      </c>
    </row>
    <row r="18" spans="1:6">
      <c r="A18" s="411"/>
      <c r="B18" s="969" t="s">
        <v>307</v>
      </c>
      <c r="C18" s="970" t="s">
        <v>308</v>
      </c>
    </row>
    <row r="19" spans="1:6">
      <c r="A19" s="411"/>
      <c r="B19" s="969" t="s">
        <v>309</v>
      </c>
      <c r="C19" s="970" t="s">
        <v>309</v>
      </c>
    </row>
    <row r="20" spans="1:6">
      <c r="A20" s="411"/>
      <c r="B20" s="971" t="s">
        <v>310</v>
      </c>
      <c r="C20" s="972" t="s">
        <v>311</v>
      </c>
    </row>
    <row r="21" spans="1:6">
      <c r="A21" s="411"/>
      <c r="B21" s="969" t="s">
        <v>312</v>
      </c>
      <c r="C21" s="970" t="s">
        <v>313</v>
      </c>
    </row>
    <row r="22" spans="1:6" ht="23.25" customHeight="1">
      <c r="A22" s="411"/>
      <c r="B22" s="969" t="s">
        <v>314</v>
      </c>
      <c r="C22" s="970" t="s">
        <v>315</v>
      </c>
      <c r="F22" s="617"/>
    </row>
    <row r="23" spans="1:6">
      <c r="A23" s="411"/>
      <c r="B23" s="969" t="s">
        <v>316</v>
      </c>
      <c r="C23" s="970" t="s">
        <v>316</v>
      </c>
    </row>
    <row r="24" spans="1:6">
      <c r="A24" s="411"/>
      <c r="B24" s="969" t="s">
        <v>317</v>
      </c>
      <c r="C24" s="970" t="s">
        <v>318</v>
      </c>
    </row>
    <row r="25" spans="1:6">
      <c r="A25" s="153"/>
      <c r="B25" s="959" t="s">
        <v>319</v>
      </c>
      <c r="C25" s="960"/>
    </row>
    <row r="26" spans="1:6">
      <c r="A26" s="949" t="s">
        <v>320</v>
      </c>
      <c r="B26" s="950"/>
      <c r="C26" s="951"/>
    </row>
    <row r="27" spans="1:6">
      <c r="A27" s="154"/>
      <c r="B27" s="961" t="s">
        <v>321</v>
      </c>
      <c r="C27" s="962"/>
    </row>
    <row r="28" spans="1:6">
      <c r="A28" s="949" t="s">
        <v>322</v>
      </c>
      <c r="B28" s="950"/>
      <c r="C28" s="951"/>
    </row>
    <row r="29" spans="1:6">
      <c r="A29" s="152"/>
      <c r="B29" s="963" t="s">
        <v>323</v>
      </c>
      <c r="C29" s="964" t="s">
        <v>324</v>
      </c>
    </row>
    <row r="30" spans="1:6">
      <c r="A30" s="411"/>
      <c r="B30" s="954" t="s">
        <v>325</v>
      </c>
      <c r="C30" s="955" t="s">
        <v>326</v>
      </c>
    </row>
    <row r="31" spans="1:6">
      <c r="A31" s="411"/>
      <c r="B31" s="954" t="s">
        <v>327</v>
      </c>
      <c r="C31" s="955" t="s">
        <v>328</v>
      </c>
    </row>
    <row r="32" spans="1:6">
      <c r="A32" s="411"/>
      <c r="B32" s="954" t="s">
        <v>329</v>
      </c>
      <c r="C32" s="955" t="s">
        <v>330</v>
      </c>
    </row>
    <row r="33" spans="1:3">
      <c r="A33" s="411"/>
      <c r="B33" s="954" t="s">
        <v>331</v>
      </c>
      <c r="C33" s="955" t="s">
        <v>332</v>
      </c>
    </row>
    <row r="34" spans="1:3">
      <c r="A34" s="411"/>
      <c r="B34" s="954" t="s">
        <v>333</v>
      </c>
      <c r="C34" s="955" t="s">
        <v>334</v>
      </c>
    </row>
    <row r="35" spans="1:3">
      <c r="A35" s="411"/>
      <c r="B35" s="954" t="s">
        <v>335</v>
      </c>
      <c r="C35" s="955" t="s">
        <v>336</v>
      </c>
    </row>
    <row r="36" spans="1:3">
      <c r="A36" s="411"/>
      <c r="B36" s="956" t="s">
        <v>337</v>
      </c>
      <c r="C36" s="957"/>
    </row>
    <row r="37" spans="1:3" ht="24.75" customHeight="1">
      <c r="A37" s="411"/>
      <c r="B37" s="954" t="s">
        <v>338</v>
      </c>
      <c r="C37" s="955" t="s">
        <v>339</v>
      </c>
    </row>
    <row r="38" spans="1:3" ht="23.25" customHeight="1">
      <c r="A38" s="411"/>
      <c r="B38" s="954" t="s">
        <v>340</v>
      </c>
      <c r="C38" s="955" t="s">
        <v>341</v>
      </c>
    </row>
    <row r="39" spans="1:3" ht="23.25" customHeight="1">
      <c r="A39" s="481"/>
      <c r="B39" s="956" t="s">
        <v>342</v>
      </c>
      <c r="C39" s="958"/>
    </row>
    <row r="40" spans="1:3" ht="12" customHeight="1">
      <c r="A40" s="411"/>
      <c r="B40" s="954" t="s">
        <v>343</v>
      </c>
      <c r="C40" s="955"/>
    </row>
    <row r="41" spans="1:3">
      <c r="A41" s="949" t="s">
        <v>344</v>
      </c>
      <c r="B41" s="950"/>
      <c r="C41" s="951"/>
    </row>
    <row r="42" spans="1:3">
      <c r="A42" s="152"/>
      <c r="B42" s="952" t="s">
        <v>345</v>
      </c>
      <c r="C42" s="953" t="s">
        <v>346</v>
      </c>
    </row>
    <row r="43" spans="1:3">
      <c r="A43" s="411"/>
      <c r="B43" s="933" t="s">
        <v>347</v>
      </c>
      <c r="C43" s="934"/>
    </row>
    <row r="44" spans="1:3" ht="23.25" customHeight="1">
      <c r="A44" s="153"/>
      <c r="B44" s="947" t="s">
        <v>348</v>
      </c>
      <c r="C44" s="948" t="s">
        <v>349</v>
      </c>
    </row>
    <row r="45" spans="1:3">
      <c r="A45" s="949" t="s">
        <v>350</v>
      </c>
      <c r="B45" s="950"/>
      <c r="C45" s="951"/>
    </row>
    <row r="46" spans="1:3" ht="26.25" customHeight="1">
      <c r="A46" s="411"/>
      <c r="B46" s="933" t="s">
        <v>351</v>
      </c>
      <c r="C46" s="934"/>
    </row>
    <row r="47" spans="1:3">
      <c r="A47" s="949" t="s">
        <v>352</v>
      </c>
      <c r="B47" s="950"/>
      <c r="C47" s="951"/>
    </row>
    <row r="48" spans="1:3">
      <c r="A48" s="152"/>
      <c r="B48" s="952" t="s">
        <v>353</v>
      </c>
      <c r="C48" s="953" t="s">
        <v>353</v>
      </c>
    </row>
    <row r="49" spans="1:3">
      <c r="A49" s="411"/>
      <c r="B49" s="933" t="s">
        <v>354</v>
      </c>
      <c r="C49" s="934" t="s">
        <v>354</v>
      </c>
    </row>
    <row r="50" spans="1:3">
      <c r="A50" s="411"/>
      <c r="B50" s="933" t="s">
        <v>355</v>
      </c>
      <c r="C50" s="934" t="s">
        <v>355</v>
      </c>
    </row>
    <row r="51" spans="1:3">
      <c r="A51" s="411"/>
      <c r="B51" s="933" t="s">
        <v>356</v>
      </c>
      <c r="C51" s="934" t="s">
        <v>357</v>
      </c>
    </row>
    <row r="52" spans="1:3" ht="33.6" customHeight="1">
      <c r="A52" s="411"/>
      <c r="B52" s="933" t="s">
        <v>358</v>
      </c>
      <c r="C52" s="934" t="s">
        <v>358</v>
      </c>
    </row>
    <row r="53" spans="1:3">
      <c r="A53" s="411"/>
      <c r="B53" s="933" t="s">
        <v>359</v>
      </c>
      <c r="C53" s="934" t="s">
        <v>360</v>
      </c>
    </row>
    <row r="54" spans="1:3">
      <c r="A54" s="949" t="s">
        <v>361</v>
      </c>
      <c r="B54" s="950"/>
      <c r="C54" s="951"/>
    </row>
    <row r="55" spans="1:3">
      <c r="A55" s="152"/>
      <c r="B55" s="952" t="s">
        <v>353</v>
      </c>
      <c r="C55" s="953" t="s">
        <v>353</v>
      </c>
    </row>
    <row r="56" spans="1:3">
      <c r="A56" s="411"/>
      <c r="B56" s="933" t="s">
        <v>362</v>
      </c>
      <c r="C56" s="934" t="s">
        <v>362</v>
      </c>
    </row>
    <row r="57" spans="1:3">
      <c r="A57" s="411"/>
      <c r="B57" s="933" t="s">
        <v>363</v>
      </c>
      <c r="C57" s="934" t="s">
        <v>364</v>
      </c>
    </row>
    <row r="58" spans="1:3">
      <c r="A58" s="411"/>
      <c r="B58" s="933" t="s">
        <v>365</v>
      </c>
      <c r="C58" s="934" t="s">
        <v>365</v>
      </c>
    </row>
    <row r="59" spans="1:3">
      <c r="A59" s="411"/>
      <c r="B59" s="933" t="s">
        <v>366</v>
      </c>
      <c r="C59" s="934" t="s">
        <v>366</v>
      </c>
    </row>
    <row r="60" spans="1:3">
      <c r="A60" s="411"/>
      <c r="B60" s="933" t="s">
        <v>367</v>
      </c>
      <c r="C60" s="934" t="s">
        <v>367</v>
      </c>
    </row>
    <row r="61" spans="1:3">
      <c r="A61" s="411"/>
      <c r="B61" s="933" t="s">
        <v>368</v>
      </c>
      <c r="C61" s="934" t="s">
        <v>369</v>
      </c>
    </row>
    <row r="62" spans="1:3">
      <c r="A62" s="411"/>
      <c r="B62" s="933" t="s">
        <v>370</v>
      </c>
      <c r="C62" s="934" t="s">
        <v>370</v>
      </c>
    </row>
    <row r="63" spans="1:3">
      <c r="A63" s="153"/>
      <c r="B63" s="947" t="s">
        <v>371</v>
      </c>
      <c r="C63" s="948" t="s">
        <v>371</v>
      </c>
    </row>
    <row r="64" spans="1:3">
      <c r="A64" s="930" t="s">
        <v>372</v>
      </c>
      <c r="B64" s="931"/>
      <c r="C64" s="932"/>
    </row>
    <row r="65" spans="1:3">
      <c r="A65" s="153"/>
      <c r="B65" s="947" t="s">
        <v>373</v>
      </c>
      <c r="C65" s="948" t="s">
        <v>373</v>
      </c>
    </row>
    <row r="66" spans="1:3">
      <c r="A66" s="949" t="s">
        <v>374</v>
      </c>
      <c r="B66" s="950"/>
      <c r="C66" s="951"/>
    </row>
    <row r="67" spans="1:3">
      <c r="A67" s="152"/>
      <c r="B67" s="952" t="s">
        <v>375</v>
      </c>
      <c r="C67" s="953" t="s">
        <v>375</v>
      </c>
    </row>
    <row r="68" spans="1:3">
      <c r="A68" s="411"/>
      <c r="B68" s="933" t="s">
        <v>376</v>
      </c>
      <c r="C68" s="934" t="s">
        <v>377</v>
      </c>
    </row>
    <row r="69" spans="1:3">
      <c r="A69" s="411"/>
      <c r="B69" s="933" t="s">
        <v>378</v>
      </c>
      <c r="C69" s="934" t="s">
        <v>378</v>
      </c>
    </row>
    <row r="70" spans="1:3" ht="54.95" customHeight="1">
      <c r="A70" s="411"/>
      <c r="B70" s="945" t="s">
        <v>379</v>
      </c>
      <c r="C70" s="946" t="s">
        <v>380</v>
      </c>
    </row>
    <row r="71" spans="1:3" ht="33.75" customHeight="1">
      <c r="A71" s="411"/>
      <c r="B71" s="945" t="s">
        <v>381</v>
      </c>
      <c r="C71" s="946" t="s">
        <v>382</v>
      </c>
    </row>
    <row r="72" spans="1:3" ht="15.75" customHeight="1">
      <c r="A72" s="411"/>
      <c r="B72" s="945" t="s">
        <v>383</v>
      </c>
      <c r="C72" s="946" t="s">
        <v>384</v>
      </c>
    </row>
    <row r="73" spans="1:3">
      <c r="A73" s="411"/>
      <c r="B73" s="933" t="s">
        <v>385</v>
      </c>
      <c r="C73" s="934" t="s">
        <v>385</v>
      </c>
    </row>
    <row r="74" spans="1:3">
      <c r="A74" s="153"/>
      <c r="B74" s="947" t="s">
        <v>386</v>
      </c>
      <c r="C74" s="948" t="s">
        <v>386</v>
      </c>
    </row>
    <row r="75" spans="1:3">
      <c r="A75" s="930" t="s">
        <v>387</v>
      </c>
      <c r="B75" s="931"/>
      <c r="C75" s="932"/>
    </row>
    <row r="76" spans="1:3">
      <c r="A76" s="411"/>
      <c r="B76" s="933" t="s">
        <v>373</v>
      </c>
      <c r="C76" s="934"/>
    </row>
    <row r="77" spans="1:3">
      <c r="A77" s="411"/>
      <c r="B77" s="933" t="s">
        <v>388</v>
      </c>
      <c r="C77" s="934"/>
    </row>
    <row r="78" spans="1:3">
      <c r="A78" s="411"/>
      <c r="B78" s="933" t="s">
        <v>389</v>
      </c>
      <c r="C78" s="934"/>
    </row>
    <row r="79" spans="1:3">
      <c r="A79" s="930" t="s">
        <v>390</v>
      </c>
      <c r="B79" s="931"/>
      <c r="C79" s="932"/>
    </row>
    <row r="80" spans="1:3">
      <c r="A80" s="411"/>
      <c r="B80" s="933" t="s">
        <v>373</v>
      </c>
      <c r="C80" s="934"/>
    </row>
    <row r="81" spans="1:3">
      <c r="A81" s="411"/>
      <c r="B81" s="933" t="s">
        <v>391</v>
      </c>
      <c r="C81" s="934"/>
    </row>
    <row r="82" spans="1:3" ht="79.5" customHeight="1">
      <c r="A82" s="411"/>
      <c r="B82" s="933" t="s">
        <v>392</v>
      </c>
      <c r="C82" s="934"/>
    </row>
    <row r="83" spans="1:3" ht="53.25" customHeight="1">
      <c r="A83" s="411"/>
      <c r="B83" s="933" t="s">
        <v>393</v>
      </c>
      <c r="C83" s="934"/>
    </row>
    <row r="84" spans="1:3">
      <c r="A84" s="411"/>
      <c r="B84" s="933" t="s">
        <v>394</v>
      </c>
      <c r="C84" s="934"/>
    </row>
    <row r="85" spans="1:3">
      <c r="A85" s="411"/>
      <c r="B85" s="933" t="s">
        <v>395</v>
      </c>
      <c r="C85" s="934"/>
    </row>
    <row r="86" spans="1:3">
      <c r="A86" s="411"/>
      <c r="B86" s="933" t="s">
        <v>396</v>
      </c>
      <c r="C86" s="934"/>
    </row>
    <row r="87" spans="1:3">
      <c r="A87" s="930" t="s">
        <v>397</v>
      </c>
      <c r="B87" s="931"/>
      <c r="C87" s="932"/>
    </row>
    <row r="88" spans="1:3">
      <c r="A88" s="411"/>
      <c r="B88" s="933" t="s">
        <v>373</v>
      </c>
      <c r="C88" s="934"/>
    </row>
    <row r="89" spans="1:3">
      <c r="A89" s="411"/>
      <c r="B89" s="933" t="s">
        <v>398</v>
      </c>
      <c r="C89" s="934"/>
    </row>
    <row r="90" spans="1:3" ht="12" customHeight="1">
      <c r="A90" s="411"/>
      <c r="B90" s="933" t="s">
        <v>399</v>
      </c>
      <c r="C90" s="934"/>
    </row>
    <row r="91" spans="1:3">
      <c r="A91" s="411"/>
      <c r="B91" s="933" t="s">
        <v>400</v>
      </c>
      <c r="C91" s="934"/>
    </row>
    <row r="92" spans="1:3" ht="24.75" customHeight="1">
      <c r="A92" s="411"/>
      <c r="B92" s="941" t="s">
        <v>401</v>
      </c>
      <c r="C92" s="942"/>
    </row>
    <row r="93" spans="1:3" ht="24" customHeight="1">
      <c r="A93" s="411"/>
      <c r="B93" s="941" t="s">
        <v>402</v>
      </c>
      <c r="C93" s="942"/>
    </row>
    <row r="94" spans="1:3" ht="13.5" customHeight="1">
      <c r="A94" s="411"/>
      <c r="B94" s="943" t="s">
        <v>403</v>
      </c>
      <c r="C94" s="944"/>
    </row>
    <row r="95" spans="1:3">
      <c r="A95" s="938" t="s">
        <v>404</v>
      </c>
      <c r="B95" s="939"/>
      <c r="C95" s="940"/>
    </row>
    <row r="96" spans="1:3">
      <c r="A96" s="929" t="s">
        <v>405</v>
      </c>
      <c r="B96" s="929"/>
      <c r="C96" s="929"/>
    </row>
    <row r="97" spans="1:3">
      <c r="A97" s="239">
        <v>2</v>
      </c>
      <c r="B97" s="396" t="s">
        <v>406</v>
      </c>
      <c r="C97" s="396" t="s">
        <v>407</v>
      </c>
    </row>
    <row r="98" spans="1:3">
      <c r="A98" s="157">
        <v>3</v>
      </c>
      <c r="B98" s="397" t="s">
        <v>408</v>
      </c>
      <c r="C98" s="398" t="s">
        <v>409</v>
      </c>
    </row>
    <row r="99" spans="1:3">
      <c r="A99" s="157">
        <v>4</v>
      </c>
      <c r="B99" s="397" t="s">
        <v>410</v>
      </c>
      <c r="C99" s="398" t="s">
        <v>411</v>
      </c>
    </row>
    <row r="100" spans="1:3" ht="22.5">
      <c r="A100" s="157">
        <v>5</v>
      </c>
      <c r="B100" s="397" t="s">
        <v>412</v>
      </c>
      <c r="C100" s="398" t="s">
        <v>413</v>
      </c>
    </row>
    <row r="101" spans="1:3" ht="12" customHeight="1">
      <c r="A101" s="157">
        <v>6</v>
      </c>
      <c r="B101" s="397" t="s">
        <v>414</v>
      </c>
      <c r="C101" s="398" t="s">
        <v>415</v>
      </c>
    </row>
    <row r="102" spans="1:3" ht="12" customHeight="1">
      <c r="A102" s="157">
        <v>7</v>
      </c>
      <c r="B102" s="397" t="s">
        <v>416</v>
      </c>
      <c r="C102" s="398" t="s">
        <v>417</v>
      </c>
    </row>
    <row r="103" spans="1:3">
      <c r="A103" s="157">
        <v>8</v>
      </c>
      <c r="B103" s="397" t="s">
        <v>418</v>
      </c>
      <c r="C103" s="398" t="s">
        <v>419</v>
      </c>
    </row>
    <row r="104" spans="1:3">
      <c r="A104" s="930" t="s">
        <v>420</v>
      </c>
      <c r="B104" s="931"/>
      <c r="C104" s="932"/>
    </row>
    <row r="105" spans="1:3" ht="12" customHeight="1">
      <c r="A105" s="411"/>
      <c r="B105" s="933" t="s">
        <v>373</v>
      </c>
      <c r="C105" s="934"/>
    </row>
    <row r="106" spans="1:3">
      <c r="A106" s="930" t="s">
        <v>421</v>
      </c>
      <c r="B106" s="931"/>
      <c r="C106" s="932"/>
    </row>
    <row r="107" spans="1:3" ht="12" customHeight="1">
      <c r="A107" s="411"/>
      <c r="B107" s="933" t="s">
        <v>422</v>
      </c>
      <c r="C107" s="934"/>
    </row>
    <row r="108" spans="1:3">
      <c r="A108" s="411"/>
      <c r="B108" s="933" t="s">
        <v>423</v>
      </c>
      <c r="C108" s="934"/>
    </row>
    <row r="109" spans="1:3">
      <c r="A109" s="411"/>
      <c r="B109" s="933" t="s">
        <v>424</v>
      </c>
      <c r="C109" s="934"/>
    </row>
    <row r="110" spans="1:3">
      <c r="A110" s="927" t="s">
        <v>425</v>
      </c>
      <c r="B110" s="927"/>
      <c r="C110" s="927"/>
    </row>
    <row r="111" spans="1:3">
      <c r="A111" s="935" t="s">
        <v>288</v>
      </c>
      <c r="B111" s="935"/>
      <c r="C111" s="935"/>
    </row>
    <row r="112" spans="1:3">
      <c r="A112" s="596">
        <v>1</v>
      </c>
      <c r="B112" s="920" t="s">
        <v>426</v>
      </c>
      <c r="C112" s="921"/>
    </row>
    <row r="113" spans="1:3">
      <c r="A113" s="596">
        <v>2</v>
      </c>
      <c r="B113" s="936" t="s">
        <v>427</v>
      </c>
      <c r="C113" s="937"/>
    </row>
    <row r="114" spans="1:3">
      <c r="A114" s="596">
        <v>3</v>
      </c>
      <c r="B114" s="920" t="s">
        <v>428</v>
      </c>
      <c r="C114" s="921"/>
    </row>
    <row r="115" spans="1:3">
      <c r="A115" s="596">
        <v>4</v>
      </c>
      <c r="B115" s="920" t="s">
        <v>429</v>
      </c>
      <c r="C115" s="921"/>
    </row>
    <row r="116" spans="1:3">
      <c r="A116" s="596">
        <v>5</v>
      </c>
      <c r="B116" s="600" t="s">
        <v>430</v>
      </c>
      <c r="C116" s="599"/>
    </row>
    <row r="117" spans="1:3">
      <c r="A117" s="596">
        <v>6</v>
      </c>
      <c r="B117" s="920" t="s">
        <v>431</v>
      </c>
      <c r="C117" s="921"/>
    </row>
    <row r="118" spans="1:3" ht="48.6" customHeight="1">
      <c r="A118" s="596">
        <v>7</v>
      </c>
      <c r="B118" s="920" t="s">
        <v>432</v>
      </c>
      <c r="C118" s="921"/>
    </row>
    <row r="119" spans="1:3">
      <c r="A119" s="570">
        <v>8</v>
      </c>
      <c r="B119" s="567" t="s">
        <v>433</v>
      </c>
      <c r="C119" s="593" t="s">
        <v>434</v>
      </c>
    </row>
    <row r="120" spans="1:3" ht="22.5">
      <c r="A120" s="596">
        <v>9.01</v>
      </c>
      <c r="B120" s="567" t="s">
        <v>202</v>
      </c>
      <c r="C120" s="580" t="s">
        <v>435</v>
      </c>
    </row>
    <row r="121" spans="1:3" ht="33.75">
      <c r="A121" s="596">
        <v>9.02</v>
      </c>
      <c r="B121" s="567" t="s">
        <v>203</v>
      </c>
      <c r="C121" s="580" t="s">
        <v>436</v>
      </c>
    </row>
    <row r="122" spans="1:3">
      <c r="A122" s="596">
        <v>9.0299999999999994</v>
      </c>
      <c r="B122" s="583" t="s">
        <v>204</v>
      </c>
      <c r="C122" s="583" t="s">
        <v>437</v>
      </c>
    </row>
    <row r="123" spans="1:3">
      <c r="A123" s="596">
        <v>9.0399999999999991</v>
      </c>
      <c r="B123" s="567" t="s">
        <v>205</v>
      </c>
      <c r="C123" s="583" t="s">
        <v>438</v>
      </c>
    </row>
    <row r="124" spans="1:3">
      <c r="A124" s="596">
        <v>9.0500000000000007</v>
      </c>
      <c r="B124" s="567" t="s">
        <v>206</v>
      </c>
      <c r="C124" s="583" t="s">
        <v>439</v>
      </c>
    </row>
    <row r="125" spans="1:3" ht="22.5">
      <c r="A125" s="596">
        <v>9.06</v>
      </c>
      <c r="B125" s="567" t="s">
        <v>207</v>
      </c>
      <c r="C125" s="583" t="s">
        <v>440</v>
      </c>
    </row>
    <row r="126" spans="1:3">
      <c r="A126" s="596">
        <v>9.07</v>
      </c>
      <c r="B126" s="598" t="s">
        <v>208</v>
      </c>
      <c r="C126" s="583" t="s">
        <v>441</v>
      </c>
    </row>
    <row r="127" spans="1:3" ht="22.5">
      <c r="A127" s="596">
        <v>9.08</v>
      </c>
      <c r="B127" s="567" t="s">
        <v>209</v>
      </c>
      <c r="C127" s="583" t="s">
        <v>442</v>
      </c>
    </row>
    <row r="128" spans="1:3" ht="22.5">
      <c r="A128" s="596">
        <v>9.09</v>
      </c>
      <c r="B128" s="567" t="s">
        <v>210</v>
      </c>
      <c r="C128" s="583" t="s">
        <v>443</v>
      </c>
    </row>
    <row r="129" spans="1:3">
      <c r="A129" s="597">
        <v>9.1</v>
      </c>
      <c r="B129" s="567" t="s">
        <v>211</v>
      </c>
      <c r="C129" s="583" t="s">
        <v>444</v>
      </c>
    </row>
    <row r="130" spans="1:3">
      <c r="A130" s="596">
        <v>9.11</v>
      </c>
      <c r="B130" s="567" t="s">
        <v>212</v>
      </c>
      <c r="C130" s="583" t="s">
        <v>445</v>
      </c>
    </row>
    <row r="131" spans="1:3">
      <c r="A131" s="596">
        <v>9.1199999999999992</v>
      </c>
      <c r="B131" s="567" t="s">
        <v>213</v>
      </c>
      <c r="C131" s="583" t="s">
        <v>446</v>
      </c>
    </row>
    <row r="132" spans="1:3">
      <c r="A132" s="596">
        <v>9.1300000000000008</v>
      </c>
      <c r="B132" s="567" t="s">
        <v>214</v>
      </c>
      <c r="C132" s="583" t="s">
        <v>447</v>
      </c>
    </row>
    <row r="133" spans="1:3">
      <c r="A133" s="596">
        <v>9.14</v>
      </c>
      <c r="B133" s="567" t="s">
        <v>215</v>
      </c>
      <c r="C133" s="583" t="s">
        <v>448</v>
      </c>
    </row>
    <row r="134" spans="1:3">
      <c r="A134" s="596">
        <v>9.15</v>
      </c>
      <c r="B134" s="567" t="s">
        <v>216</v>
      </c>
      <c r="C134" s="583" t="s">
        <v>449</v>
      </c>
    </row>
    <row r="135" spans="1:3" ht="22.5">
      <c r="A135" s="596">
        <v>9.16</v>
      </c>
      <c r="B135" s="567" t="s">
        <v>217</v>
      </c>
      <c r="C135" s="583" t="s">
        <v>450</v>
      </c>
    </row>
    <row r="136" spans="1:3">
      <c r="A136" s="596">
        <v>9.17</v>
      </c>
      <c r="B136" s="583" t="s">
        <v>218</v>
      </c>
      <c r="C136" s="583" t="s">
        <v>451</v>
      </c>
    </row>
    <row r="137" spans="1:3" ht="22.5">
      <c r="A137" s="596">
        <v>9.18</v>
      </c>
      <c r="B137" s="567" t="s">
        <v>219</v>
      </c>
      <c r="C137" s="583" t="s">
        <v>452</v>
      </c>
    </row>
    <row r="138" spans="1:3">
      <c r="A138" s="596">
        <v>9.19</v>
      </c>
      <c r="B138" s="567" t="s">
        <v>220</v>
      </c>
      <c r="C138" s="583" t="s">
        <v>453</v>
      </c>
    </row>
    <row r="139" spans="1:3">
      <c r="A139" s="597">
        <v>9.1999999999999993</v>
      </c>
      <c r="B139" s="567" t="s">
        <v>221</v>
      </c>
      <c r="C139" s="583" t="s">
        <v>454</v>
      </c>
    </row>
    <row r="140" spans="1:3">
      <c r="A140" s="596">
        <v>9.2100000000000009</v>
      </c>
      <c r="B140" s="567" t="s">
        <v>222</v>
      </c>
      <c r="C140" s="583" t="s">
        <v>455</v>
      </c>
    </row>
    <row r="141" spans="1:3">
      <c r="A141" s="596">
        <v>9.2200000000000006</v>
      </c>
      <c r="B141" s="567" t="s">
        <v>223</v>
      </c>
      <c r="C141" s="583" t="s">
        <v>456</v>
      </c>
    </row>
    <row r="142" spans="1:3" ht="22.5">
      <c r="A142" s="596">
        <v>9.23</v>
      </c>
      <c r="B142" s="567" t="s">
        <v>224</v>
      </c>
      <c r="C142" s="583" t="s">
        <v>457</v>
      </c>
    </row>
    <row r="143" spans="1:3" ht="22.5">
      <c r="A143" s="596">
        <v>9.24</v>
      </c>
      <c r="B143" s="567" t="s">
        <v>225</v>
      </c>
      <c r="C143" s="583" t="s">
        <v>458</v>
      </c>
    </row>
    <row r="144" spans="1:3">
      <c r="A144" s="596">
        <v>9.2500000000000107</v>
      </c>
      <c r="B144" s="567" t="s">
        <v>226</v>
      </c>
      <c r="C144" s="583" t="s">
        <v>459</v>
      </c>
    </row>
    <row r="145" spans="1:3" ht="22.5">
      <c r="A145" s="596">
        <v>9.2600000000000193</v>
      </c>
      <c r="B145" s="567" t="s">
        <v>460</v>
      </c>
      <c r="C145" s="595" t="s">
        <v>461</v>
      </c>
    </row>
    <row r="146" spans="1:3" s="412" customFormat="1" ht="22.5">
      <c r="A146" s="596">
        <v>9.2700000000000298</v>
      </c>
      <c r="B146" s="567" t="s">
        <v>15</v>
      </c>
      <c r="C146" s="595" t="s">
        <v>462</v>
      </c>
    </row>
    <row r="147" spans="1:3" s="412" customFormat="1">
      <c r="A147" s="571"/>
      <c r="B147" s="916" t="s">
        <v>463</v>
      </c>
      <c r="C147" s="917"/>
    </row>
    <row r="148" spans="1:3" s="412" customFormat="1">
      <c r="A148" s="570">
        <v>1</v>
      </c>
      <c r="B148" s="918" t="s">
        <v>464</v>
      </c>
      <c r="C148" s="919"/>
    </row>
    <row r="149" spans="1:3" s="412" customFormat="1">
      <c r="A149" s="570">
        <v>2</v>
      </c>
      <c r="B149" s="918" t="s">
        <v>465</v>
      </c>
      <c r="C149" s="919"/>
    </row>
    <row r="150" spans="1:3" s="412" customFormat="1">
      <c r="A150" s="570">
        <v>3</v>
      </c>
      <c r="B150" s="918" t="s">
        <v>466</v>
      </c>
      <c r="C150" s="919"/>
    </row>
    <row r="151" spans="1:3" s="412" customFormat="1">
      <c r="A151" s="571"/>
      <c r="B151" s="916" t="s">
        <v>467</v>
      </c>
      <c r="C151" s="917"/>
    </row>
    <row r="152" spans="1:3" s="412" customFormat="1">
      <c r="A152" s="570">
        <v>1</v>
      </c>
      <c r="B152" s="922" t="s">
        <v>468</v>
      </c>
      <c r="C152" s="923"/>
    </row>
    <row r="153" spans="1:3" s="412" customFormat="1">
      <c r="A153" s="570">
        <v>2</v>
      </c>
      <c r="B153" s="567" t="s">
        <v>195</v>
      </c>
      <c r="C153" s="593" t="s">
        <v>469</v>
      </c>
    </row>
    <row r="154" spans="1:3" ht="22.5">
      <c r="A154" s="570">
        <v>3</v>
      </c>
      <c r="B154" s="567" t="s">
        <v>196</v>
      </c>
      <c r="C154" s="593" t="s">
        <v>470</v>
      </c>
    </row>
    <row r="155" spans="1:3">
      <c r="A155" s="570">
        <v>4</v>
      </c>
      <c r="B155" s="567" t="s">
        <v>197</v>
      </c>
      <c r="C155" s="567" t="s">
        <v>471</v>
      </c>
    </row>
    <row r="156" spans="1:3" ht="24.95" customHeight="1">
      <c r="A156" s="571"/>
      <c r="B156" s="916" t="s">
        <v>472</v>
      </c>
      <c r="C156" s="917"/>
    </row>
    <row r="157" spans="1:3" ht="33.75">
      <c r="A157" s="570"/>
      <c r="B157" s="567" t="s">
        <v>473</v>
      </c>
      <c r="C157" s="572" t="s">
        <v>474</v>
      </c>
    </row>
    <row r="158" spans="1:3">
      <c r="A158" s="571"/>
      <c r="B158" s="916" t="s">
        <v>475</v>
      </c>
      <c r="C158" s="917"/>
    </row>
    <row r="159" spans="1:3" ht="39" customHeight="1">
      <c r="A159" s="571"/>
      <c r="B159" s="918" t="s">
        <v>476</v>
      </c>
      <c r="C159" s="919"/>
    </row>
    <row r="160" spans="1:3">
      <c r="A160" s="571" t="s">
        <v>477</v>
      </c>
      <c r="B160" s="594" t="s">
        <v>478</v>
      </c>
      <c r="C160" s="585" t="s">
        <v>479</v>
      </c>
    </row>
    <row r="161" spans="1:3">
      <c r="A161" s="571" t="s">
        <v>480</v>
      </c>
      <c r="B161" s="591" t="s">
        <v>481</v>
      </c>
      <c r="C161" s="593" t="s">
        <v>482</v>
      </c>
    </row>
    <row r="162" spans="1:3" ht="22.5">
      <c r="A162" s="571" t="s">
        <v>483</v>
      </c>
      <c r="B162" s="585" t="s">
        <v>484</v>
      </c>
      <c r="C162" s="593" t="s">
        <v>485</v>
      </c>
    </row>
    <row r="163" spans="1:3">
      <c r="A163" s="571" t="s">
        <v>486</v>
      </c>
      <c r="B163" s="591" t="s">
        <v>487</v>
      </c>
      <c r="C163" s="592" t="s">
        <v>488</v>
      </c>
    </row>
    <row r="164" spans="1:3" ht="22.5">
      <c r="A164" s="571" t="s">
        <v>489</v>
      </c>
      <c r="B164" s="591" t="s">
        <v>490</v>
      </c>
      <c r="C164" s="590" t="s">
        <v>491</v>
      </c>
    </row>
    <row r="165" spans="1:3" ht="22.5">
      <c r="A165" s="571" t="s">
        <v>492</v>
      </c>
      <c r="B165" s="591" t="s">
        <v>493</v>
      </c>
      <c r="C165" s="590" t="s">
        <v>494</v>
      </c>
    </row>
    <row r="166" spans="1:3" ht="22.5">
      <c r="A166" s="571" t="s">
        <v>495</v>
      </c>
      <c r="B166" s="588" t="s">
        <v>496</v>
      </c>
      <c r="C166" s="589" t="s">
        <v>497</v>
      </c>
    </row>
    <row r="167" spans="1:3" ht="22.5">
      <c r="A167" s="571" t="s">
        <v>498</v>
      </c>
      <c r="B167" s="588" t="s">
        <v>499</v>
      </c>
      <c r="C167" s="590" t="s">
        <v>500</v>
      </c>
    </row>
    <row r="168" spans="1:3" ht="26.45" customHeight="1">
      <c r="A168" s="571" t="s">
        <v>501</v>
      </c>
      <c r="B168" s="588" t="s">
        <v>502</v>
      </c>
      <c r="C168" s="589" t="s">
        <v>503</v>
      </c>
    </row>
    <row r="169" spans="1:3" ht="22.5">
      <c r="A169" s="571" t="s">
        <v>504</v>
      </c>
      <c r="B169" s="565" t="s">
        <v>505</v>
      </c>
      <c r="C169" s="589" t="s">
        <v>506</v>
      </c>
    </row>
    <row r="170" spans="1:3" ht="22.5">
      <c r="A170" s="571" t="s">
        <v>507</v>
      </c>
      <c r="B170" s="588" t="s">
        <v>508</v>
      </c>
      <c r="C170" s="587" t="s">
        <v>509</v>
      </c>
    </row>
    <row r="171" spans="1:3">
      <c r="A171" s="571" t="s">
        <v>510</v>
      </c>
      <c r="B171" s="586" t="s">
        <v>511</v>
      </c>
      <c r="C171" s="585" t="s">
        <v>512</v>
      </c>
    </row>
    <row r="172" spans="1:3" ht="22.5">
      <c r="A172" s="571"/>
      <c r="B172" s="584" t="s">
        <v>513</v>
      </c>
      <c r="C172" s="583" t="s">
        <v>514</v>
      </c>
    </row>
    <row r="173" spans="1:3" ht="22.5">
      <c r="A173" s="571"/>
      <c r="B173" s="584" t="s">
        <v>515</v>
      </c>
      <c r="C173" s="583" t="s">
        <v>516</v>
      </c>
    </row>
    <row r="174" spans="1:3" ht="22.5">
      <c r="A174" s="571"/>
      <c r="B174" s="584" t="s">
        <v>517</v>
      </c>
      <c r="C174" s="583" t="s">
        <v>518</v>
      </c>
    </row>
    <row r="175" spans="1:3">
      <c r="A175" s="571"/>
      <c r="B175" s="916" t="s">
        <v>519</v>
      </c>
      <c r="C175" s="917"/>
    </row>
    <row r="176" spans="1:3">
      <c r="A176" s="571"/>
      <c r="B176" s="918" t="s">
        <v>520</v>
      </c>
      <c r="C176" s="919"/>
    </row>
    <row r="177" spans="1:3">
      <c r="A177" s="570">
        <v>1</v>
      </c>
      <c r="B177" s="583" t="s">
        <v>521</v>
      </c>
      <c r="C177" s="583" t="s">
        <v>521</v>
      </c>
    </row>
    <row r="178" spans="1:3" ht="33.75">
      <c r="A178" s="570">
        <v>2</v>
      </c>
      <c r="B178" s="583" t="s">
        <v>522</v>
      </c>
      <c r="C178" s="583" t="s">
        <v>523</v>
      </c>
    </row>
    <row r="179" spans="1:3">
      <c r="A179" s="570">
        <v>3</v>
      </c>
      <c r="B179" s="583" t="s">
        <v>524</v>
      </c>
      <c r="C179" s="583" t="s">
        <v>525</v>
      </c>
    </row>
    <row r="180" spans="1:3" ht="22.5">
      <c r="A180" s="570">
        <v>4</v>
      </c>
      <c r="B180" s="583" t="s">
        <v>526</v>
      </c>
      <c r="C180" s="583" t="s">
        <v>527</v>
      </c>
    </row>
    <row r="181" spans="1:3" ht="22.5">
      <c r="A181" s="570">
        <v>5</v>
      </c>
      <c r="B181" s="583" t="s">
        <v>528</v>
      </c>
      <c r="C181" s="583" t="s">
        <v>529</v>
      </c>
    </row>
    <row r="182" spans="1:3" ht="45">
      <c r="A182" s="570">
        <v>6</v>
      </c>
      <c r="B182" s="583" t="s">
        <v>530</v>
      </c>
      <c r="C182" s="583" t="s">
        <v>531</v>
      </c>
    </row>
    <row r="183" spans="1:3">
      <c r="A183" s="571"/>
      <c r="B183" s="916" t="s">
        <v>532</v>
      </c>
      <c r="C183" s="917"/>
    </row>
    <row r="184" spans="1:3">
      <c r="A184" s="571"/>
      <c r="B184" s="925" t="s">
        <v>533</v>
      </c>
      <c r="C184" s="922"/>
    </row>
    <row r="185" spans="1:3" ht="22.5">
      <c r="A185" s="571">
        <v>1.1000000000000001</v>
      </c>
      <c r="B185" s="582" t="s">
        <v>534</v>
      </c>
      <c r="C185" s="580" t="s">
        <v>535</v>
      </c>
    </row>
    <row r="186" spans="1:3" ht="50.1" customHeight="1">
      <c r="A186" s="571" t="s">
        <v>536</v>
      </c>
      <c r="B186" s="566" t="s">
        <v>537</v>
      </c>
      <c r="C186" s="580" t="s">
        <v>538</v>
      </c>
    </row>
    <row r="187" spans="1:3">
      <c r="A187" s="571" t="s">
        <v>539</v>
      </c>
      <c r="B187" s="581" t="s">
        <v>540</v>
      </c>
      <c r="C187" s="926" t="s">
        <v>541</v>
      </c>
    </row>
    <row r="188" spans="1:3">
      <c r="A188" s="571" t="s">
        <v>542</v>
      </c>
      <c r="B188" s="581" t="s">
        <v>543</v>
      </c>
      <c r="C188" s="926"/>
    </row>
    <row r="189" spans="1:3">
      <c r="A189" s="571" t="s">
        <v>544</v>
      </c>
      <c r="B189" s="581" t="s">
        <v>545</v>
      </c>
      <c r="C189" s="926"/>
    </row>
    <row r="190" spans="1:3">
      <c r="A190" s="571" t="s">
        <v>546</v>
      </c>
      <c r="B190" s="581" t="s">
        <v>547</v>
      </c>
      <c r="C190" s="926"/>
    </row>
    <row r="191" spans="1:3" ht="25.5" customHeight="1">
      <c r="A191" s="571">
        <v>1.2</v>
      </c>
      <c r="B191" s="579" t="s">
        <v>548</v>
      </c>
      <c r="C191" s="564" t="s">
        <v>549</v>
      </c>
    </row>
    <row r="192" spans="1:3" ht="22.5">
      <c r="A192" s="571" t="s">
        <v>550</v>
      </c>
      <c r="B192" s="574" t="s">
        <v>551</v>
      </c>
      <c r="C192" s="577" t="s">
        <v>552</v>
      </c>
    </row>
    <row r="193" spans="1:4" ht="22.5">
      <c r="A193" s="571" t="s">
        <v>553</v>
      </c>
      <c r="B193" s="578" t="s">
        <v>554</v>
      </c>
      <c r="C193" s="577" t="s">
        <v>555</v>
      </c>
    </row>
    <row r="194" spans="1:4" ht="26.1" customHeight="1">
      <c r="A194" s="571" t="s">
        <v>556</v>
      </c>
      <c r="B194" s="576" t="s">
        <v>557</v>
      </c>
      <c r="C194" s="564" t="s">
        <v>558</v>
      </c>
    </row>
    <row r="195" spans="1:4" ht="22.5">
      <c r="A195" s="571" t="s">
        <v>559</v>
      </c>
      <c r="B195" s="575" t="s">
        <v>560</v>
      </c>
      <c r="C195" s="564" t="s">
        <v>561</v>
      </c>
      <c r="D195" s="413"/>
    </row>
    <row r="196" spans="1:4" ht="22.5">
      <c r="A196" s="571">
        <v>1.4</v>
      </c>
      <c r="B196" s="574" t="s">
        <v>562</v>
      </c>
      <c r="C196" s="573" t="s">
        <v>563</v>
      </c>
      <c r="D196" s="414"/>
    </row>
    <row r="197" spans="1:4" ht="12.75">
      <c r="A197" s="571">
        <v>1.5</v>
      </c>
      <c r="B197" s="574" t="s">
        <v>564</v>
      </c>
      <c r="C197" s="573" t="s">
        <v>563</v>
      </c>
      <c r="D197" s="415"/>
    </row>
    <row r="198" spans="1:4" ht="12.75">
      <c r="A198" s="571"/>
      <c r="B198" s="927" t="s">
        <v>565</v>
      </c>
      <c r="C198" s="927"/>
      <c r="D198" s="415"/>
    </row>
    <row r="199" spans="1:4" ht="12.75">
      <c r="A199" s="571"/>
      <c r="B199" s="925" t="s">
        <v>566</v>
      </c>
      <c r="C199" s="925"/>
      <c r="D199" s="415"/>
    </row>
    <row r="200" spans="1:4" ht="12.75">
      <c r="A200" s="570"/>
      <c r="B200" s="567" t="s">
        <v>473</v>
      </c>
      <c r="C200" s="572" t="s">
        <v>469</v>
      </c>
      <c r="D200" s="415"/>
    </row>
    <row r="201" spans="1:4" ht="12.75">
      <c r="A201" s="571"/>
      <c r="B201" s="927" t="s">
        <v>567</v>
      </c>
      <c r="C201" s="927"/>
      <c r="D201" s="416"/>
    </row>
    <row r="202" spans="1:4" ht="12.75">
      <c r="A202" s="570"/>
      <c r="B202" s="925" t="s">
        <v>568</v>
      </c>
      <c r="C202" s="925"/>
      <c r="D202" s="417"/>
    </row>
    <row r="203" spans="1:4" ht="12.75">
      <c r="B203" s="927" t="s">
        <v>569</v>
      </c>
      <c r="C203" s="927"/>
      <c r="D203" s="418"/>
    </row>
    <row r="204" spans="1:4" ht="22.5">
      <c r="A204" s="566">
        <v>1</v>
      </c>
      <c r="B204" s="567" t="s">
        <v>570</v>
      </c>
      <c r="C204" s="564" t="s">
        <v>571</v>
      </c>
      <c r="D204" s="417"/>
    </row>
    <row r="205" spans="1:4" ht="18" customHeight="1">
      <c r="A205" s="566">
        <v>2</v>
      </c>
      <c r="B205" s="567" t="s">
        <v>572</v>
      </c>
      <c r="C205" s="564" t="s">
        <v>573</v>
      </c>
      <c r="D205" s="418"/>
    </row>
    <row r="206" spans="1:4" ht="22.5">
      <c r="A206" s="566">
        <v>3</v>
      </c>
      <c r="B206" s="567" t="s">
        <v>574</v>
      </c>
      <c r="C206" s="567" t="s">
        <v>575</v>
      </c>
      <c r="D206" s="419"/>
    </row>
    <row r="207" spans="1:4" ht="12.75">
      <c r="A207" s="566">
        <v>4</v>
      </c>
      <c r="B207" s="567" t="s">
        <v>576</v>
      </c>
      <c r="C207" s="567" t="s">
        <v>577</v>
      </c>
      <c r="D207" s="419"/>
    </row>
    <row r="208" spans="1:4" ht="22.5">
      <c r="A208" s="566">
        <v>5</v>
      </c>
      <c r="B208" s="567" t="s">
        <v>578</v>
      </c>
      <c r="C208" s="567" t="s">
        <v>579</v>
      </c>
    </row>
    <row r="209" spans="1:3" ht="24.6" customHeight="1">
      <c r="A209" s="566">
        <v>6</v>
      </c>
      <c r="B209" s="567" t="s">
        <v>580</v>
      </c>
      <c r="C209" s="567" t="s">
        <v>581</v>
      </c>
    </row>
    <row r="210" spans="1:3" ht="22.5">
      <c r="A210" s="566">
        <v>7</v>
      </c>
      <c r="B210" s="567" t="s">
        <v>582</v>
      </c>
      <c r="C210" s="567" t="s">
        <v>583</v>
      </c>
    </row>
    <row r="211" spans="1:3">
      <c r="A211" s="566">
        <v>7.1</v>
      </c>
      <c r="B211" s="569" t="s">
        <v>584</v>
      </c>
      <c r="C211" s="567" t="s">
        <v>585</v>
      </c>
    </row>
    <row r="212" spans="1:3" ht="22.5">
      <c r="A212" s="566">
        <v>7.2</v>
      </c>
      <c r="B212" s="569" t="s">
        <v>586</v>
      </c>
      <c r="C212" s="567" t="s">
        <v>587</v>
      </c>
    </row>
    <row r="213" spans="1:3">
      <c r="A213" s="566">
        <v>7.3</v>
      </c>
      <c r="B213" s="568" t="s">
        <v>588</v>
      </c>
      <c r="C213" s="567" t="s">
        <v>589</v>
      </c>
    </row>
    <row r="214" spans="1:3" ht="39.6" customHeight="1">
      <c r="A214" s="566">
        <v>8</v>
      </c>
      <c r="B214" s="567" t="s">
        <v>590</v>
      </c>
      <c r="C214" s="564" t="s">
        <v>591</v>
      </c>
    </row>
    <row r="215" spans="1:3">
      <c r="A215" s="566">
        <v>9</v>
      </c>
      <c r="B215" s="567" t="s">
        <v>592</v>
      </c>
      <c r="C215" s="564" t="s">
        <v>593</v>
      </c>
    </row>
    <row r="216" spans="1:3" ht="22.5">
      <c r="A216" s="609">
        <v>10.1</v>
      </c>
      <c r="B216" s="610" t="s">
        <v>594</v>
      </c>
      <c r="C216" s="601" t="s">
        <v>595</v>
      </c>
    </row>
    <row r="217" spans="1:3">
      <c r="A217" s="928"/>
      <c r="B217" s="611" t="s">
        <v>596</v>
      </c>
      <c r="C217" s="564" t="s">
        <v>597</v>
      </c>
    </row>
    <row r="218" spans="1:3">
      <c r="A218" s="928"/>
      <c r="B218" s="565" t="s">
        <v>598</v>
      </c>
      <c r="C218" s="564" t="s">
        <v>599</v>
      </c>
    </row>
    <row r="219" spans="1:3">
      <c r="A219" s="928"/>
      <c r="B219" s="565" t="s">
        <v>600</v>
      </c>
      <c r="C219" s="564" t="s">
        <v>601</v>
      </c>
    </row>
    <row r="220" spans="1:3">
      <c r="A220" s="928"/>
      <c r="B220" s="565" t="s">
        <v>602</v>
      </c>
      <c r="C220" s="564" t="s">
        <v>603</v>
      </c>
    </row>
    <row r="221" spans="1:3" ht="22.5">
      <c r="A221" s="928"/>
      <c r="B221" s="565" t="s">
        <v>604</v>
      </c>
      <c r="C221" s="580" t="s">
        <v>605</v>
      </c>
    </row>
    <row r="222" spans="1:3" ht="33.75">
      <c r="A222" s="928"/>
      <c r="B222" s="565" t="s">
        <v>606</v>
      </c>
      <c r="C222" s="564" t="s">
        <v>607</v>
      </c>
    </row>
    <row r="223" spans="1:3">
      <c r="A223" s="928"/>
      <c r="B223" s="565" t="s">
        <v>608</v>
      </c>
      <c r="C223" s="564" t="s">
        <v>609</v>
      </c>
    </row>
    <row r="224" spans="1:3" ht="22.5">
      <c r="A224" s="928"/>
      <c r="B224" s="565" t="s">
        <v>610</v>
      </c>
      <c r="C224" s="564" t="s">
        <v>611</v>
      </c>
    </row>
    <row r="225" spans="1:3" ht="12.75">
      <c r="A225" s="602"/>
      <c r="B225" s="603"/>
      <c r="C225" s="604"/>
    </row>
    <row r="226" spans="1:3" ht="12.75">
      <c r="A226" s="602"/>
      <c r="B226" s="604"/>
      <c r="C226" s="605"/>
    </row>
    <row r="227" spans="1:3" ht="12.75">
      <c r="A227" s="602"/>
      <c r="B227" s="604"/>
      <c r="C227" s="605"/>
    </row>
    <row r="228" spans="1:3" ht="12.75">
      <c r="A228" s="602"/>
      <c r="B228" s="606"/>
      <c r="C228" s="605"/>
    </row>
    <row r="229" spans="1:3" ht="12.75">
      <c r="A229" s="924"/>
      <c r="B229" s="607"/>
      <c r="C229" s="605"/>
    </row>
    <row r="230" spans="1:3" ht="12.75">
      <c r="A230" s="924"/>
      <c r="B230" s="607"/>
      <c r="C230" s="605"/>
    </row>
    <row r="231" spans="1:3" ht="12.75">
      <c r="A231" s="924"/>
      <c r="B231" s="607"/>
      <c r="C231" s="605"/>
    </row>
    <row r="232" spans="1:3" ht="12.75">
      <c r="A232" s="924"/>
      <c r="B232" s="607"/>
      <c r="C232" s="608"/>
    </row>
    <row r="233" spans="1:3" ht="40.5" customHeight="1">
      <c r="A233" s="924"/>
      <c r="B233" s="607"/>
      <c r="C233" s="605"/>
    </row>
    <row r="234" spans="1:3" ht="24" customHeight="1">
      <c r="A234" s="924"/>
      <c r="B234" s="607"/>
      <c r="C234" s="605"/>
    </row>
    <row r="235" spans="1:3" ht="12.75">
      <c r="A235" s="924"/>
      <c r="B235" s="607"/>
      <c r="C235" s="605"/>
    </row>
  </sheetData>
  <mergeCells count="131">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 ref="B36:C36"/>
    <mergeCell ref="B39:C39"/>
    <mergeCell ref="B25:C25"/>
    <mergeCell ref="A26:C26"/>
    <mergeCell ref="B27:C27"/>
    <mergeCell ref="A28:C28"/>
    <mergeCell ref="B29:C29"/>
    <mergeCell ref="B30:C30"/>
    <mergeCell ref="B31:C31"/>
    <mergeCell ref="B32:C32"/>
    <mergeCell ref="B34:C34"/>
    <mergeCell ref="B35:C35"/>
    <mergeCell ref="B33:C33"/>
    <mergeCell ref="A47:C47"/>
    <mergeCell ref="B37:C37"/>
    <mergeCell ref="B38:C38"/>
    <mergeCell ref="B40:C40"/>
    <mergeCell ref="A41:C41"/>
    <mergeCell ref="B42:C42"/>
    <mergeCell ref="B43:C43"/>
    <mergeCell ref="B44:C44"/>
    <mergeCell ref="A45:C45"/>
    <mergeCell ref="B46:C46"/>
    <mergeCell ref="B59:C59"/>
    <mergeCell ref="B48:C48"/>
    <mergeCell ref="B49:C49"/>
    <mergeCell ref="B50:C50"/>
    <mergeCell ref="B51:C51"/>
    <mergeCell ref="B52:C52"/>
    <mergeCell ref="B53:C53"/>
    <mergeCell ref="A54:C54"/>
    <mergeCell ref="B55:C55"/>
    <mergeCell ref="B56:C56"/>
    <mergeCell ref="B57:C57"/>
    <mergeCell ref="B58:C58"/>
    <mergeCell ref="B71:C71"/>
    <mergeCell ref="B60:C60"/>
    <mergeCell ref="B61:C61"/>
    <mergeCell ref="B62:C62"/>
    <mergeCell ref="B63:C63"/>
    <mergeCell ref="A64:C64"/>
    <mergeCell ref="B65:C65"/>
    <mergeCell ref="A66:C66"/>
    <mergeCell ref="B67:C67"/>
    <mergeCell ref="B68:C68"/>
    <mergeCell ref="B69:C69"/>
    <mergeCell ref="B70:C70"/>
    <mergeCell ref="B83:C83"/>
    <mergeCell ref="B72:C72"/>
    <mergeCell ref="B73:C73"/>
    <mergeCell ref="B74:C74"/>
    <mergeCell ref="A75:C75"/>
    <mergeCell ref="B76:C76"/>
    <mergeCell ref="B77:C77"/>
    <mergeCell ref="B78:C78"/>
    <mergeCell ref="A79:C79"/>
    <mergeCell ref="B80:C80"/>
    <mergeCell ref="B81:C81"/>
    <mergeCell ref="B82:C82"/>
    <mergeCell ref="A95:C95"/>
    <mergeCell ref="B84:C84"/>
    <mergeCell ref="B85:C85"/>
    <mergeCell ref="B86:C86"/>
    <mergeCell ref="A87:C87"/>
    <mergeCell ref="B88:C88"/>
    <mergeCell ref="B89:C89"/>
    <mergeCell ref="B90:C90"/>
    <mergeCell ref="B91:C91"/>
    <mergeCell ref="B92:C92"/>
    <mergeCell ref="B93:C93"/>
    <mergeCell ref="B94:C94"/>
    <mergeCell ref="B114:C114"/>
    <mergeCell ref="A96:C96"/>
    <mergeCell ref="A104:C104"/>
    <mergeCell ref="B105:C105"/>
    <mergeCell ref="A106:C106"/>
    <mergeCell ref="B107:C107"/>
    <mergeCell ref="B108:C108"/>
    <mergeCell ref="B109:C109"/>
    <mergeCell ref="A110:C110"/>
    <mergeCell ref="A111:C111"/>
    <mergeCell ref="B112:C112"/>
    <mergeCell ref="B113:C113"/>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15. CCR</vt:lpstr>
      <vt:lpstr>15.1. LR</vt:lpstr>
      <vt:lpstr>14. LCR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2023-12-19T14:33:58Z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